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" yWindow="360" windowWidth="9720" windowHeight="7320" firstSheet="4" activeTab="7"/>
  </bookViews>
  <sheets>
    <sheet name="liite 1" sheetId="1" r:id="rId1"/>
    <sheet name="liite 2" sheetId="2" r:id="rId2"/>
    <sheet name="liite 3" sheetId="3" r:id="rId3"/>
    <sheet name="liite 4" sheetId="4" r:id="rId4"/>
    <sheet name="liite 4b" sheetId="5" r:id="rId5"/>
    <sheet name="liite 4c" sheetId="6" r:id="rId6"/>
    <sheet name="liite 5" sheetId="7" r:id="rId7"/>
    <sheet name="liite 6" sheetId="8" r:id="rId8"/>
    <sheet name="liite 7" sheetId="9" r:id="rId9"/>
    <sheet name="liite 8" sheetId="10" r:id="rId10"/>
    <sheet name="liite 9" sheetId="11" r:id="rId11"/>
    <sheet name="liite 10" sheetId="12" r:id="rId12"/>
    <sheet name="liite 11" sheetId="13" r:id="rId13"/>
    <sheet name="liite 12" sheetId="14" r:id="rId14"/>
  </sheets>
  <definedNames>
    <definedName name="_xlnm.Print_Area" localSheetId="12">'liite 11'!$A$3:$I$43</definedName>
    <definedName name="_xlnm.Print_Area" localSheetId="1">'liite 2'!$A$1:$AA$22</definedName>
    <definedName name="_xlnm.Print_Area" localSheetId="2">'liite 3'!$A$2:$Z$42</definedName>
    <definedName name="_xlnm.Print_Area" localSheetId="3">'liite 4'!$A$2:$R$54</definedName>
    <definedName name="_xlnm.Print_Area" localSheetId="5">'liite 4c'!$A$2:$O$41</definedName>
    <definedName name="_xlnm.Print_Area" localSheetId="7">'liite 6'!$A$1:$T$98</definedName>
    <definedName name="_xlnm.Print_Area" localSheetId="9">'liite 8'!$A$1:$O$20</definedName>
    <definedName name="_xlnm.Print_Area" localSheetId="10">'liite 9'!$B$3:$L$57</definedName>
  </definedNames>
  <calcPr fullCalcOnLoad="1"/>
</workbook>
</file>

<file path=xl/sharedStrings.xml><?xml version="1.0" encoding="utf-8"?>
<sst xmlns="http://schemas.openxmlformats.org/spreadsheetml/2006/main" count="614" uniqueCount="355">
  <si>
    <t>Mikrotietokone</t>
  </si>
  <si>
    <t xml:space="preserve"> *)</t>
  </si>
  <si>
    <t xml:space="preserve"> **)</t>
  </si>
  <si>
    <t>****)</t>
  </si>
  <si>
    <t>***)</t>
  </si>
  <si>
    <t xml:space="preserve">20-40 </t>
  </si>
  <si>
    <t>10-20</t>
  </si>
  <si>
    <t>30-50</t>
  </si>
  <si>
    <t>10-15</t>
  </si>
  <si>
    <t>5-10</t>
  </si>
  <si>
    <t>4-7</t>
  </si>
  <si>
    <t>5-20</t>
  </si>
  <si>
    <t>2-5</t>
  </si>
  <si>
    <t xml:space="preserve"> 1)</t>
  </si>
  <si>
    <t xml:space="preserve"> 2)</t>
  </si>
  <si>
    <t>PER 31.12.1999</t>
  </si>
  <si>
    <t xml:space="preserve"> </t>
  </si>
  <si>
    <t xml:space="preserve"> ***)</t>
  </si>
  <si>
    <t>15 % - 20 %</t>
  </si>
  <si>
    <t>20 % - 40 %</t>
  </si>
  <si>
    <t>30 % - 45 %</t>
  </si>
  <si>
    <t>3-5</t>
  </si>
  <si>
    <t>1.1.99</t>
  </si>
  <si>
    <t>31.12.99</t>
  </si>
  <si>
    <t>31.12.00</t>
  </si>
  <si>
    <t>**)</t>
  </si>
  <si>
    <t xml:space="preserve"> ****)</t>
  </si>
  <si>
    <t>40 % - 55 %</t>
  </si>
  <si>
    <t>1.1.00</t>
  </si>
  <si>
    <t>*)</t>
  </si>
  <si>
    <t xml:space="preserve"> (337 500 - 103 125 = 234 375).</t>
  </si>
  <si>
    <t>Allmän anvisning om avskrivningar enligt plan</t>
  </si>
  <si>
    <t>Bilaga 1</t>
  </si>
  <si>
    <t>Exempel på beräkning av anskaffningsutgiften för anläggningstillgångar</t>
  </si>
  <si>
    <t>Exempel 1</t>
  </si>
  <si>
    <t>Dator</t>
  </si>
  <si>
    <t>Tilläggsminne</t>
  </si>
  <si>
    <t>Skivminne</t>
  </si>
  <si>
    <t>Totalt</t>
  </si>
  <si>
    <t xml:space="preserve"> -5% rabatt</t>
  </si>
  <si>
    <t>Skattefri anskaffningsutgift</t>
  </si>
  <si>
    <t>Bas för avskrivningarna</t>
  </si>
  <si>
    <t xml:space="preserve"> + 22 % mervärdesskatt</t>
  </si>
  <si>
    <t>Avdragbar skatt, räknas inte till anskaffningsutgiften</t>
  </si>
  <si>
    <t>Anskaffningen totalt</t>
  </si>
  <si>
    <t xml:space="preserve">Obs! Tillgången utgör inte en liten anskaffning enligt NSL eftersom den består av </t>
  </si>
  <si>
    <t>flera komponenter vilkas sammanlagda värde överstiger 5.000 mk.</t>
  </si>
  <si>
    <t>Exempel 2</t>
  </si>
  <si>
    <t>Automatisk produktionsmaskin</t>
  </si>
  <si>
    <t>(utan mervärdesskatt)</t>
  </si>
  <si>
    <t>Transport</t>
  </si>
  <si>
    <t>Försäkring</t>
  </si>
  <si>
    <t>Installation</t>
  </si>
  <si>
    <t>Kassarabatt på maskinen</t>
  </si>
  <si>
    <t>Anskaffningsutgift</t>
  </si>
  <si>
    <t>Erhållit statsbidrag</t>
  </si>
  <si>
    <t>och systematiskt överförs till resultaträkningen under ifrågavarande tillgångs verkningstid.</t>
  </si>
  <si>
    <r>
      <t xml:space="preserve">2) Bas för avskrivningarna </t>
    </r>
    <r>
      <rPr>
        <sz val="10"/>
        <rFont val="Futura Book"/>
        <family val="0"/>
      </rPr>
      <t xml:space="preserve">om det erhållna bidraget bokförs som minskning av anskaffningsutgiften. </t>
    </r>
  </si>
  <si>
    <r>
      <t xml:space="preserve">1) Bas för avskrivningarna </t>
    </r>
    <r>
      <rPr>
        <sz val="10"/>
        <rFont val="Futura Book"/>
        <family val="0"/>
      </rPr>
      <t>om bidraget bokförs i balansräkningen</t>
    </r>
    <r>
      <rPr>
        <b/>
        <sz val="10"/>
        <rFont val="Futura Book"/>
        <family val="0"/>
      </rPr>
      <t xml:space="preserve">  </t>
    </r>
  </si>
  <si>
    <t>Bilaga 2</t>
  </si>
  <si>
    <t>Exempel på återanskaffningsreservering och dess användning för att täcka anskaffningsutgiften</t>
  </si>
  <si>
    <t xml:space="preserve">Den bokföringsskyldiges produktionsmaskin förstörs. Anskaffningsutgiften för den nya maskinen </t>
  </si>
  <si>
    <t>Maskiner och</t>
  </si>
  <si>
    <t>inventarier</t>
  </si>
  <si>
    <t>Plan-</t>
  </si>
  <si>
    <t>avskrivningar</t>
  </si>
  <si>
    <t>Försäkrings-</t>
  </si>
  <si>
    <t>ersättningar</t>
  </si>
  <si>
    <t xml:space="preserve">Förändring </t>
  </si>
  <si>
    <t>av reserver</t>
  </si>
  <si>
    <t>reserv</t>
  </si>
  <si>
    <t>Återan-</t>
  </si>
  <si>
    <t>skaffningsreserv</t>
  </si>
  <si>
    <t>Förändring av</t>
  </si>
  <si>
    <t>avskr.differens</t>
  </si>
  <si>
    <t>Avskrivnings-</t>
  </si>
  <si>
    <t>differens</t>
  </si>
  <si>
    <t>Bankkonto</t>
  </si>
  <si>
    <t>Maskinens bokföringsvärde</t>
  </si>
  <si>
    <t>Den oavskrivna anskaffningsutgiften kostnadsförs</t>
  </si>
  <si>
    <t>En återanskaffningsreserv bildas</t>
  </si>
  <si>
    <t>på basen av försäkringsersättningen</t>
  </si>
  <si>
    <t>Under följande räkenskapsperiod köps</t>
  </si>
  <si>
    <t>en ny maskin vars anskaffningsutgift täcks</t>
  </si>
  <si>
    <t>med återanskaffningsreserven</t>
  </si>
  <si>
    <t>Bilaga 3</t>
  </si>
  <si>
    <t>Exempel på intäktsföring av avskrivningsdifferensen</t>
  </si>
  <si>
    <t>Anläggningstillgångarnas anskaffningsutgift har täckts med en 100.000 marks reserv.</t>
  </si>
  <si>
    <t>Den bokföringsskyldige har i början av räkenskapsperioden skaffat anläggningstillgångar för 200.000 mark.</t>
  </si>
  <si>
    <t>Mask.o.inventarier</t>
  </si>
  <si>
    <t>Avskrivn.grupp 5 år</t>
  </si>
  <si>
    <t>Acumulerad avskrivn.</t>
  </si>
  <si>
    <t>Planavskrivningar</t>
  </si>
  <si>
    <t>Avskrivningsdiff.</t>
  </si>
  <si>
    <t>i balansräkningen</t>
  </si>
  <si>
    <t>avskrivningsdiff.</t>
  </si>
  <si>
    <t>Återanskaffnings</t>
  </si>
  <si>
    <t>reserver</t>
  </si>
  <si>
    <t>Köpt anläggningstillgång</t>
  </si>
  <si>
    <t>Anskaffningsutgiften täcks med reserv</t>
  </si>
  <si>
    <t>Bokföringsvärde</t>
  </si>
  <si>
    <t>Avskrivningar som under-</t>
  </si>
  <si>
    <t>stiger plan</t>
  </si>
  <si>
    <t>*) I beskattningen avdragbar anskaffningsutgift</t>
  </si>
  <si>
    <t>Totalavskrivningar (avdragbar anskaffningsutgift * 25%)</t>
  </si>
  <si>
    <t>**) I beskattningen oavskriven utgiftsrest</t>
  </si>
  <si>
    <t>Totalavskrivningar (utgiftsrest * 25 %)</t>
  </si>
  <si>
    <t>Bilaga 4</t>
  </si>
  <si>
    <t>Jämnstora avskrivningar, skilt anläggningstillgångsregister saknas</t>
  </si>
  <si>
    <t>Övergången till planavskrivningar skedde från utgiftsresten 1.1.1994</t>
  </si>
  <si>
    <t>a) planavskrivningar</t>
  </si>
  <si>
    <t>Köpt bil</t>
  </si>
  <si>
    <t xml:space="preserve"> - på utgiftsresten </t>
  </si>
  <si>
    <t xml:space="preserve"> - på bilen 1/2 år</t>
  </si>
  <si>
    <t xml:space="preserve">Bokföringsvärde </t>
  </si>
  <si>
    <t>Köpt produktionsmaskin</t>
  </si>
  <si>
    <t xml:space="preserve"> - på bilen</t>
  </si>
  <si>
    <t xml:space="preserve"> - på produktionsmaskinen ½</t>
  </si>
  <si>
    <t xml:space="preserve"> *) avskrivningen för den räkenskapsperiod då tillgången tas i bruk kan alternativt göras för hela året</t>
  </si>
  <si>
    <t xml:space="preserve">b) samma exempel, maximiavskrivningar enligt NSL görs. Under räkenskapsperioden 2000 </t>
  </si>
  <si>
    <t>varken köps eller säljs anläggningstillgångar</t>
  </si>
  <si>
    <t xml:space="preserve">Planavskrivningar </t>
  </si>
  <si>
    <t>Avskrivningar utöver plan</t>
  </si>
  <si>
    <t xml:space="preserve"> - på produktionsmaskinen</t>
  </si>
  <si>
    <t>Avskrivningar som</t>
  </si>
  <si>
    <t>underskrider plan</t>
  </si>
  <si>
    <t>Oavskriven utgiftsrest i beskattningen</t>
  </si>
  <si>
    <t>Totalavskrivningar (utgiftsrest * 30 %)</t>
  </si>
  <si>
    <t xml:space="preserve">Avskrivningar som </t>
  </si>
  <si>
    <t>c) som exempel  a,  bilen har sålts under räkenskapsperioden 1999</t>
  </si>
  <si>
    <t>Övriga</t>
  </si>
  <si>
    <t>rörelsekostnader</t>
  </si>
  <si>
    <t>Bytt bil</t>
  </si>
  <si>
    <t>Den nya bilens anskaffningsutg.</t>
  </si>
  <si>
    <t>Den gamla bilens bytesvärde</t>
  </si>
  <si>
    <t>Planavskrivning på den gamla bilen</t>
  </si>
  <si>
    <t>Bilens utgiftsrest</t>
  </si>
  <si>
    <t>Bytesvärde</t>
  </si>
  <si>
    <t>Försäljningsförlust</t>
  </si>
  <si>
    <t xml:space="preserve"> - på produktionsmaskinen ½ år</t>
  </si>
  <si>
    <t xml:space="preserve"> - på den nya bilen ½ år</t>
  </si>
  <si>
    <t xml:space="preserve"> - försäljningsförlust från anl.tillgångar</t>
  </si>
  <si>
    <t>**) avskrivningarna kan alternativt göras för hela året eller för 8,5 månader kk:lta</t>
  </si>
  <si>
    <t xml:space="preserve">*) avskrivningarna för räkenskapsperioden då tillgångarna tagits i bruk eller sålts kan alternativt göras för hela året, varvid försäljningsresultatet ändras på motsvarande sätt </t>
  </si>
  <si>
    <t>Bilaga 5</t>
  </si>
  <si>
    <t xml:space="preserve">Avskrinvningar på utigftsresten, skilt anläggningstillgångsregister saknas </t>
  </si>
  <si>
    <t>Planavskrivningar *)</t>
  </si>
  <si>
    <t xml:space="preserve"> *) 25 % avskrivning på utgiftsresten</t>
  </si>
  <si>
    <t>b) som exempel a, bilen såldes år 1999</t>
  </si>
  <si>
    <t>Bilaga 6</t>
  </si>
  <si>
    <t xml:space="preserve">Den bokföringsskyldiges anläggningstillgångar består av adb-utrustning, som avskrivs under två år. </t>
  </si>
  <si>
    <t>anskaffningsutgiften kostnadsförs direkt. Under räkenskapsperioden 2001 köper den bokföringsskyldige en produktionsmaskin som avskrivs med jämnstora avskrivningar under 10 år.</t>
  </si>
  <si>
    <t>Ackumulerade</t>
  </si>
  <si>
    <t>Köpt adb-utrustning</t>
  </si>
  <si>
    <t>Maximiavskrivningar i beskattningen</t>
  </si>
  <si>
    <t xml:space="preserve"> - Bokföringsvärde</t>
  </si>
  <si>
    <t>Ökning av avskrivningsdifferens</t>
  </si>
  <si>
    <t>Skillnad mellan total- och planavskrivningar</t>
  </si>
  <si>
    <t xml:space="preserve">Det går inte att bokföra mindre totalavskrivningar än planavskrivningar eftersom en negativ </t>
  </si>
  <si>
    <t xml:space="preserve">avskrivningsdifferens inte kan upptas i balansräkningen. Därför uppstår en 150.000 marks avskrivning som så </t>
  </si>
  <si>
    <t xml:space="preserve"> - Oavskriven utgiftsrest i beskattningen</t>
  </si>
  <si>
    <t>Sk. avskrivningar som lagts på hylla totalt</t>
  </si>
  <si>
    <t xml:space="preserve">maximiavskrivning som NSL tillåter. Det rekommenderas att dylika avskrivningar som lagts på hylla, dvs den  </t>
  </si>
  <si>
    <t xml:space="preserve">del av planavskrivningarna som inte kunnat avdras i beskattningen, följs upp separat. </t>
  </si>
  <si>
    <t>bokförs inte de avskrivningar som överstiger planen, eftersom den oavskrivna utgiftsresten</t>
  </si>
  <si>
    <t xml:space="preserve">Trots att räkenskapsperiodens planavskrivningar är mindre än de maximala avskrivningar som NSL tillåter,  </t>
  </si>
  <si>
    <t xml:space="preserve">är större än anskaffningsutgiften minskad med gjorda planavskrivningar: </t>
  </si>
  <si>
    <t xml:space="preserve"> De avskrivningar som utöver planavskrivningarna kan godkännas i beskattningen kan beaktas enbart i skattedeklarationen.</t>
  </si>
  <si>
    <t xml:space="preserve"> På deklarationsblanketten redovisas i denna situation utöver gjorda planavskrivningar också minskning av de sk. avskrivningarna som lagts på hylla. </t>
  </si>
  <si>
    <t xml:space="preserve">att säga läggs på hylla i och med att den avskrivning som upptas i skattedeklarationen är den </t>
  </si>
  <si>
    <t>Förändring av avskrivningsdifferens som skall bokföras</t>
  </si>
  <si>
    <t>Sk. avskrivningar som lagts på hylla</t>
  </si>
  <si>
    <t>och inte kunnat avdras i beskattningen</t>
  </si>
  <si>
    <t>Bilaga 7</t>
  </si>
  <si>
    <t>Exempel på avskrivningstider för avskrivningar enligt plan</t>
  </si>
  <si>
    <t>Följande avskrivningstider skall uppfattas som exempel och lämpar sig inte som sådana som</t>
  </si>
  <si>
    <t>anvisning om avskrivningstider för anskaffningsutgiften för en enskild bokföringsskyldigs</t>
  </si>
  <si>
    <t xml:space="preserve">bestående aktiva. På avskrivningstiden inverkar både branschen och de specifika förhållanden </t>
  </si>
  <si>
    <t xml:space="preserve">som råder hos den bokföringsskyldige. Den tillämpade avskrivningsmetoden </t>
  </si>
  <si>
    <t xml:space="preserve">(lineär, degressiv eller annan liknande avskrivning) inverkar på avskrivningstiden. </t>
  </si>
  <si>
    <t xml:space="preserve">allmänt används. Förutom avskrivningstider visas också de maximala avskrivningstider som </t>
  </si>
  <si>
    <t>A BESTÅENDE AKTIVA</t>
  </si>
  <si>
    <t>I  Immateriella tillgångar</t>
  </si>
  <si>
    <t>1. Grundlåggningsutgifter</t>
  </si>
  <si>
    <t>2. Forskningsutgifter</t>
  </si>
  <si>
    <t>3. Utvecklingsutgifter</t>
  </si>
  <si>
    <t>år</t>
  </si>
  <si>
    <t>4. Immateriella rättigheter</t>
  </si>
  <si>
    <t>5. Goodwill</t>
  </si>
  <si>
    <t>6. Övriga utgifter med lång verkningstid</t>
  </si>
  <si>
    <t xml:space="preserve"> (t.ex. adb-program)</t>
  </si>
  <si>
    <t>II Materiella tillgångar</t>
  </si>
  <si>
    <t>1. Mark- och vattenområedn</t>
  </si>
  <si>
    <t>2. Byggnader och konstruktioner</t>
  </si>
  <si>
    <t>Industri- och kontorsbyggnader</t>
  </si>
  <si>
    <t>Lätta lager och konstruktiner</t>
  </si>
  <si>
    <t>Bostadsbyggnader</t>
  </si>
  <si>
    <t>3. Maskiner och inventarier</t>
  </si>
  <si>
    <t>Tunga maskiner</t>
  </si>
  <si>
    <t>Lätta maskiner</t>
  </si>
  <si>
    <t>Transportmedel</t>
  </si>
  <si>
    <t>Adb-anläggningar</t>
  </si>
  <si>
    <t>4. Övriga materiella tillgångar</t>
  </si>
  <si>
    <t>5. Förskottsbetalningar och pågående</t>
  </si>
  <si>
    <t>nyanläggningar</t>
  </si>
  <si>
    <t>III Placeringar</t>
  </si>
  <si>
    <t>Maximiavskrivningstid</t>
  </si>
  <si>
    <t>enligt BokfL</t>
  </si>
  <si>
    <t>Den avskrivningsprocent räknad på</t>
  </si>
  <si>
    <t>utgiftsresten som motsvarar avskrivningstiden</t>
  </si>
  <si>
    <t>ingen avskrivningstid</t>
  </si>
  <si>
    <t xml:space="preserve"> *) kan av särskild anledning vara högst 20 år</t>
  </si>
  <si>
    <t xml:space="preserve"> **) den avskrivningsprocent med vilken ca 90 % av den ursprungliga anskaffningsutgiften</t>
  </si>
  <si>
    <t>avskrivs under ifrågavarande avskrivningstid</t>
  </si>
  <si>
    <t xml:space="preserve"> ***) med beaktande av väsentlighets- och försiktighetsprincipen kan </t>
  </si>
  <si>
    <t>avskrivas helt och hållet under den räkenskapsperiod då de tas i bruk.</t>
  </si>
  <si>
    <t xml:space="preserve">anskaffningsutgiften för tillgångar,vilkas ekonomiska brukstid är högst 3 år,  </t>
  </si>
  <si>
    <t>Bilaga 8</t>
  </si>
  <si>
    <t xml:space="preserve">Exempel på upplösning av en uppskrivning i samband med försäljning </t>
  </si>
  <si>
    <t xml:space="preserve">Den bokföringsskyldige X Av säljer aktier till priset 1.000.000 mk. </t>
  </si>
  <si>
    <t xml:space="preserve">Aktiernas oavskrivna anskaffningsutgift är 500.000 mk. </t>
  </si>
  <si>
    <t>Övriga aktier</t>
  </si>
  <si>
    <t>och andelar</t>
  </si>
  <si>
    <t>Uppskrivnings-</t>
  </si>
  <si>
    <t>fond</t>
  </si>
  <si>
    <t>rörelseintäkter</t>
  </si>
  <si>
    <t>Aktiernas bokföringsvärde</t>
  </si>
  <si>
    <t>Uppskrivningen återtas</t>
  </si>
  <si>
    <t>Försäljningsvinsten bokförs</t>
  </si>
  <si>
    <t>Bilaga 9</t>
  </si>
  <si>
    <t>Tillämpade bokslutsprinciper</t>
  </si>
  <si>
    <t>x. Värderings- och periodiceringsprinciper för anläggningstillgångar</t>
  </si>
  <si>
    <t>Anläggningstillgångarna har upptagits i balansräkningen enligt anskaffningsutgift minskad med avskrivningar</t>
  </si>
  <si>
    <t xml:space="preserve">enligt plan. I anskaffningsutgiften har de rörliga kostnaderna för anskaffning och tillverkning inräknats. </t>
  </si>
  <si>
    <t>Erhållna bidrag har bokförts som minskning av anskaffningsutgiften.</t>
  </si>
  <si>
    <t>Noter till resultaträkningen</t>
  </si>
  <si>
    <t>x. Grunderna för avskrivningar enligt plan</t>
  </si>
  <si>
    <t xml:space="preserve">Planavskrivningarna har räknats som jämnstora avskrivningar under </t>
  </si>
  <si>
    <t>anläggningstillgångarnas ekonomiska brukstid.</t>
  </si>
  <si>
    <r>
      <t xml:space="preserve">Övriga utgifter med lång verkningstid </t>
    </r>
    <r>
      <rPr>
        <sz val="8"/>
        <rFont val="Times New Roman"/>
        <family val="1"/>
      </rPr>
      <t>(adb-program)</t>
    </r>
  </si>
  <si>
    <t>3 år</t>
  </si>
  <si>
    <t>20 år</t>
  </si>
  <si>
    <t>3-7år</t>
  </si>
  <si>
    <t>Byggnader</t>
  </si>
  <si>
    <t>Maskiner och inventarier</t>
  </si>
  <si>
    <t>Noter till balansräkningen</t>
  </si>
  <si>
    <t xml:space="preserve">x. Anläggningstillgångar </t>
  </si>
  <si>
    <t>Immateriella tillgångar</t>
  </si>
  <si>
    <t>Materiella tillgångar</t>
  </si>
  <si>
    <t>Övriga utgifter med</t>
  </si>
  <si>
    <t>lång verkningstid</t>
  </si>
  <si>
    <t>Markområden</t>
  </si>
  <si>
    <t>Pågående ny-</t>
  </si>
  <si>
    <t>anläggningar</t>
  </si>
  <si>
    <t>Materiella</t>
  </si>
  <si>
    <t>tillgångar</t>
  </si>
  <si>
    <t>totalt</t>
  </si>
  <si>
    <t>Anskaffningsutgifter 1.1.1999</t>
  </si>
  <si>
    <t>Ökningar</t>
  </si>
  <si>
    <t>Minskningar</t>
  </si>
  <si>
    <t>Överföringar mellan poster</t>
  </si>
  <si>
    <t>Anskaffningsutgifter 31.12.1999</t>
  </si>
  <si>
    <t>Ackumulerade avskrivningar 1.1.1999</t>
  </si>
  <si>
    <t xml:space="preserve">Minskningarnas och överföringarnas </t>
  </si>
  <si>
    <t xml:space="preserve">ackumulerade avskrivningar </t>
  </si>
  <si>
    <t>Räkenskapsperiodens avskr.</t>
  </si>
  <si>
    <t>Ackumulerade avskrivningar 31.12.1999</t>
  </si>
  <si>
    <t>Nedskrivningar 1.1.1999</t>
  </si>
  <si>
    <t>Räkenskapsperiodens nedskrivningar</t>
  </si>
  <si>
    <t>Nedskrivningar 31.12.1999</t>
  </si>
  <si>
    <t>Under perioden återförda nedskrivningar</t>
  </si>
  <si>
    <t>Uppskrivningar 1.1.1999</t>
  </si>
  <si>
    <t>Uppskrivningar 31.12.1999</t>
  </si>
  <si>
    <t>Bokföringsvärde 31.12.1999</t>
  </si>
  <si>
    <t>Produktionens maskiners och anläggningars</t>
  </si>
  <si>
    <t>bokföringsvärde 31.12.1999</t>
  </si>
  <si>
    <t>Bilaga 10</t>
  </si>
  <si>
    <t xml:space="preserve">Planavskrivningarna på anskaffningsutgiften för övriga utgifter med lång verkningstid har </t>
  </si>
  <si>
    <t xml:space="preserve">Planavskrivningarna på maskiner och inventarier har räknats som 25 % avskrivningar på utgiftsresten. </t>
  </si>
  <si>
    <t xml:space="preserve">beräknats på basen av  deras beräknade ekonomiska verkningstid på tre år </t>
  </si>
  <si>
    <t xml:space="preserve">Anskaffningsutgiften för de tillgångar vilkas sannolika ekonomiska verkningstid är under tre år har liksom </t>
  </si>
  <si>
    <t>anskaffningsutgiften för småanskaffningar upptagits som kostnad för anskaffningsåret</t>
  </si>
  <si>
    <t>z. Produktionens maskiners och anläggningars bokf.värde</t>
  </si>
  <si>
    <t>Bilaga 11</t>
  </si>
  <si>
    <t>Räkenskapsperiod 1.1.1999 - 31.12.1999</t>
  </si>
  <si>
    <t>BALANSSPECIFIAKTONER</t>
  </si>
  <si>
    <t>Adb-utrustning</t>
  </si>
  <si>
    <t>jämnstora avskrivningar, 3 år</t>
  </si>
  <si>
    <t>Konto 1231</t>
  </si>
  <si>
    <t>Konto 1232</t>
  </si>
  <si>
    <t>Konto 1233</t>
  </si>
  <si>
    <t>Konto 1234</t>
  </si>
  <si>
    <t>Anskaffnings-</t>
  </si>
  <si>
    <t>utgift</t>
  </si>
  <si>
    <t>avskr.1.1.</t>
  </si>
  <si>
    <t>Räkenskaps-</t>
  </si>
  <si>
    <t>periodens</t>
  </si>
  <si>
    <t>avslrrivning</t>
  </si>
  <si>
    <t>Oavskriven</t>
  </si>
  <si>
    <t>anskaffn.utg.</t>
  </si>
  <si>
    <t>Anskaffninngs-</t>
  </si>
  <si>
    <t>tidpunkt</t>
  </si>
  <si>
    <t xml:space="preserve">Adb-utrustning i bruk, ansaffad under räkenskapsperioden 1997 </t>
  </si>
  <si>
    <t xml:space="preserve">Adb-utrustning i bruk, ansaffad under räkenskapsperioden 1998 </t>
  </si>
  <si>
    <t>Ökningar under räkenskapsperioden</t>
  </si>
  <si>
    <t>Verifikat</t>
  </si>
  <si>
    <t>Modell A</t>
  </si>
  <si>
    <t>Modell B</t>
  </si>
  <si>
    <t>Modell Writer</t>
  </si>
  <si>
    <t>Modell B.1</t>
  </si>
  <si>
    <t>Modell 0.1</t>
  </si>
  <si>
    <t>Benämning/Specifikation</t>
  </si>
  <si>
    <t>Mikrodator</t>
  </si>
  <si>
    <t>Bärbar mikrodator</t>
  </si>
  <si>
    <t>Skrivare</t>
  </si>
  <si>
    <t>Minskningar under räkenskapsperioden</t>
  </si>
  <si>
    <t>Försäljnings-</t>
  </si>
  <si>
    <t>Försäljningspris</t>
  </si>
  <si>
    <t>Adb-utrustning totalt</t>
  </si>
  <si>
    <t xml:space="preserve"> *) Uppföljningen kan också ske på kontona i huvudboken </t>
  </si>
  <si>
    <t>Bilaga 12</t>
  </si>
  <si>
    <t>Ändringar i anläggningstillgångarna</t>
  </si>
  <si>
    <t>MASKINER OCH INVENTARIER</t>
  </si>
  <si>
    <t>Konto 1210</t>
  </si>
  <si>
    <t>Utgiftsrest 1.1.1999</t>
  </si>
  <si>
    <t>Ändringar under räkenskapsperioden</t>
  </si>
  <si>
    <t>INKÖP</t>
  </si>
  <si>
    <t>FÖRSÄLJNINGAR</t>
  </si>
  <si>
    <t>Benämning</t>
  </si>
  <si>
    <t>Försäljnings</t>
  </si>
  <si>
    <t>Räkenskapsperiodens planavskrivningar</t>
  </si>
  <si>
    <t>Utgiftsrest 31.12.1999</t>
  </si>
  <si>
    <t>25 % av utgiftsresten</t>
  </si>
  <si>
    <t>täcks med försäkringsersättningen för den gamla maskinen</t>
  </si>
  <si>
    <t>skrider plan</t>
  </si>
  <si>
    <t>Avskrivningar som underskrider plan</t>
  </si>
  <si>
    <t>Ackumulerade avskrivningar</t>
  </si>
  <si>
    <t>Akcumulerade avskrivningar</t>
  </si>
  <si>
    <t>I exemplat antar vi att den bokföringsskyldige har köpt all adb-utrustning i början av räkenskapsperioden. Den bokföringsskyldige</t>
  </si>
  <si>
    <t xml:space="preserve">gör maximala avdrag för avskrivningar enligt skattelagstiftningen, varvid vi antar att man inte i beskattningen godkänner att </t>
  </si>
  <si>
    <t>Värdet på aktierna har skrivits upp med 250.000 mk</t>
  </si>
  <si>
    <t xml:space="preserve">Antalet år som presenteras nedan skall inte tolkas som ovillkorliga minimi- eller maximi- </t>
  </si>
  <si>
    <t xml:space="preserve">bokföringslagen (BokfL) tillåter i fråga om immateriella tillgångar, samt för maskiner och </t>
  </si>
  <si>
    <t xml:space="preserve"> inventarier de procentsatser räknade på utgiftsresten som motsvarar de avskrivningstider som presenteras  **).</t>
  </si>
  <si>
    <t>avskrivning</t>
  </si>
  <si>
    <t>Ökningar under räkenskapsperioden totalt</t>
  </si>
  <si>
    <t xml:space="preserve">Utgiftsrest före planavskrivningar 31.12.1999 </t>
  </si>
  <si>
    <t xml:space="preserve">avskrivningstider utan de representerar bokföringsnämndens uppfattning om avskrivningstider som </t>
  </si>
  <si>
    <t>Exempel på balansspecifikationer: utgiftsrestavskrivningar</t>
  </si>
  <si>
    <t>Exempel på noter till boklsutet</t>
  </si>
  <si>
    <t>Exempel på noter till bokslutet, en liten bokföringsskyldig (aktiebolag)</t>
  </si>
  <si>
    <t>Exempel på balansspecifikationer: lineära avskrivningar, ackumulerade avskrivningar följs upp i balansspecifikationerna *)</t>
  </si>
  <si>
    <t xml:space="preserve">Exempel på lineära planavskrivningar i bokföringen </t>
  </si>
  <si>
    <t xml:space="preserve">Exempel på utgiftsrestavskrivningar i bokföringen </t>
  </si>
  <si>
    <t>Exempel på  lineära planavskrivningar i bokföringen</t>
  </si>
</sst>
</file>

<file path=xl/styles.xml><?xml version="1.0" encoding="utf-8"?>
<styleSheet xmlns="http://schemas.openxmlformats.org/spreadsheetml/2006/main">
  <numFmts count="12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"/>
    <numFmt numFmtId="165" formatCode="0.0%"/>
    <numFmt numFmtId="166" formatCode="0.000"/>
    <numFmt numFmtId="167" formatCode="#,##0.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Futura Book"/>
      <family val="0"/>
    </font>
    <font>
      <b/>
      <sz val="10"/>
      <name val="Futura Book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Geneva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Futura Book"/>
      <family val="0"/>
    </font>
    <font>
      <sz val="8"/>
      <name val="Futura Book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17" fontId="6" fillId="0" borderId="0" xfId="0" applyNumberFormat="1" applyFont="1" applyAlignment="1" quotePrefix="1">
      <alignment/>
    </xf>
    <xf numFmtId="0" fontId="6" fillId="0" borderId="0" xfId="0" applyFont="1" applyAlignment="1" quotePrefix="1">
      <alignment horizontal="lef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5" fontId="6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" fontId="6" fillId="0" borderId="0" xfId="0" applyNumberFormat="1" applyFont="1" applyBorder="1" applyAlignment="1">
      <alignment horizontal="right"/>
    </xf>
    <xf numFmtId="16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6" fillId="0" borderId="6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/>
    </xf>
    <xf numFmtId="3" fontId="6" fillId="0" borderId="9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14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3" fontId="6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14" fontId="6" fillId="0" borderId="0" xfId="0" applyNumberFormat="1" applyFont="1" applyAlignment="1">
      <alignment/>
    </xf>
    <xf numFmtId="4" fontId="4" fillId="0" borderId="3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164" fontId="11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0"/>
  <sheetViews>
    <sheetView showGridLines="0" workbookViewId="0" topLeftCell="A1">
      <selection activeCell="D16" sqref="D16"/>
    </sheetView>
  </sheetViews>
  <sheetFormatPr defaultColWidth="9.00390625" defaultRowHeight="12.75"/>
  <cols>
    <col min="1" max="1" width="4.375" style="1" customWidth="1"/>
    <col min="2" max="2" width="11.00390625" style="1" customWidth="1"/>
    <col min="3" max="3" width="21.50390625" style="1" customWidth="1"/>
    <col min="4" max="4" width="10.50390625" style="1" customWidth="1"/>
    <col min="5" max="5" width="10.625" style="1" customWidth="1"/>
    <col min="6" max="6" width="12.875" style="1" customWidth="1"/>
    <col min="7" max="7" width="12.50390625" style="1" customWidth="1"/>
    <col min="8" max="16384" width="10.625" style="1" customWidth="1"/>
  </cols>
  <sheetData>
    <row r="2" ht="12.75">
      <c r="B2" s="1" t="s">
        <v>31</v>
      </c>
    </row>
    <row r="3" ht="12.75">
      <c r="B3" s="122">
        <v>34968</v>
      </c>
    </row>
    <row r="4" ht="13.5" customHeight="1"/>
    <row r="5" ht="13.5" customHeight="1"/>
    <row r="6" ht="12.75">
      <c r="B6" s="2" t="s">
        <v>32</v>
      </c>
    </row>
    <row r="7" ht="12.75">
      <c r="B7"/>
    </row>
    <row r="8" ht="12.75">
      <c r="B8" s="2" t="s">
        <v>33</v>
      </c>
    </row>
    <row r="10" ht="12.75">
      <c r="B10" s="2" t="s">
        <v>34</v>
      </c>
    </row>
    <row r="12" spans="2:4" ht="12.75">
      <c r="B12" s="1" t="s">
        <v>35</v>
      </c>
      <c r="D12" s="3">
        <v>4900</v>
      </c>
    </row>
    <row r="13" spans="2:4" ht="12.75">
      <c r="B13" s="1" t="s">
        <v>36</v>
      </c>
      <c r="D13" s="3">
        <v>2200</v>
      </c>
    </row>
    <row r="14" spans="2:4" ht="12.75">
      <c r="B14" s="1" t="s">
        <v>37</v>
      </c>
      <c r="D14" s="3">
        <v>2600</v>
      </c>
    </row>
    <row r="15" spans="2:4" ht="12.75">
      <c r="B15" s="1" t="s">
        <v>38</v>
      </c>
      <c r="D15" s="3">
        <f>SUM(D12:D14)</f>
        <v>9700</v>
      </c>
    </row>
    <row r="16" spans="2:4" ht="12.75">
      <c r="B16" s="1" t="s">
        <v>39</v>
      </c>
      <c r="D16" s="3">
        <f>-5%*D15</f>
        <v>-485</v>
      </c>
    </row>
    <row r="17" spans="2:5" ht="13.5" thickBot="1">
      <c r="B17" s="1" t="s">
        <v>40</v>
      </c>
      <c r="D17" s="4">
        <f>SUM(D16+D15)</f>
        <v>9215</v>
      </c>
      <c r="E17" s="2" t="s">
        <v>41</v>
      </c>
    </row>
    <row r="18" spans="4:5" ht="4.5" customHeight="1" thickTop="1">
      <c r="D18" s="6"/>
      <c r="E18" s="2"/>
    </row>
    <row r="19" spans="2:5" ht="12.75">
      <c r="B19" s="1" t="s">
        <v>42</v>
      </c>
      <c r="D19" s="3">
        <f>0.22*D17</f>
        <v>2027.3</v>
      </c>
      <c r="E19" s="1" t="s">
        <v>43</v>
      </c>
    </row>
    <row r="20" spans="2:4" ht="12.75">
      <c r="B20" s="1" t="s">
        <v>44</v>
      </c>
      <c r="D20" s="3">
        <f>SUM(D17:D19)</f>
        <v>11242.3</v>
      </c>
    </row>
    <row r="21" spans="3:4" ht="12.75">
      <c r="C21"/>
      <c r="D21" s="3"/>
    </row>
    <row r="22" spans="2:4" ht="12.75">
      <c r="B22" s="1" t="s">
        <v>45</v>
      </c>
      <c r="C22"/>
      <c r="D22" s="3"/>
    </row>
    <row r="23" spans="2:4" ht="12.75">
      <c r="B23" s="1" t="s">
        <v>46</v>
      </c>
      <c r="D23" s="3"/>
    </row>
    <row r="24" ht="12.75">
      <c r="D24" s="3"/>
    </row>
    <row r="25" spans="2:4" ht="12.75">
      <c r="B25" s="2" t="s">
        <v>47</v>
      </c>
      <c r="D25" s="3"/>
    </row>
    <row r="26" ht="12.75">
      <c r="D26" s="3"/>
    </row>
    <row r="27" spans="2:5" ht="12.75">
      <c r="B27" s="1" t="s">
        <v>48</v>
      </c>
      <c r="D27" s="3">
        <v>134000</v>
      </c>
      <c r="E27" s="1" t="s">
        <v>49</v>
      </c>
    </row>
    <row r="28" spans="2:5" ht="12.75">
      <c r="B28" s="1" t="s">
        <v>50</v>
      </c>
      <c r="D28" s="3">
        <f>2.5%*D27</f>
        <v>3350</v>
      </c>
      <c r="E28" s="1" t="s">
        <v>49</v>
      </c>
    </row>
    <row r="29" spans="2:4" ht="12.75">
      <c r="B29" s="1" t="s">
        <v>51</v>
      </c>
      <c r="D29" s="3">
        <f>0.03*D27</f>
        <v>4020</v>
      </c>
    </row>
    <row r="30" spans="2:5" ht="12.75">
      <c r="B30" s="1" t="s">
        <v>52</v>
      </c>
      <c r="D30" s="3">
        <v>11200</v>
      </c>
      <c r="E30" s="1" t="str">
        <f>E28</f>
        <v>(utan mervärdesskatt)</v>
      </c>
    </row>
    <row r="31" spans="2:5" ht="12.75">
      <c r="B31" s="1" t="s">
        <v>53</v>
      </c>
      <c r="D31" s="3">
        <f>-2%*D27</f>
        <v>-2680</v>
      </c>
      <c r="E31" s="1" t="str">
        <f>E28</f>
        <v>(utan mervärdesskatt)</v>
      </c>
    </row>
    <row r="32" spans="2:5" ht="12.75">
      <c r="B32" s="1" t="s">
        <v>54</v>
      </c>
      <c r="D32" s="4">
        <f>SUM(D27:D31)</f>
        <v>149890</v>
      </c>
      <c r="E32" s="2" t="s">
        <v>13</v>
      </c>
    </row>
    <row r="33" spans="2:4" ht="12.75">
      <c r="B33" s="1" t="s">
        <v>55</v>
      </c>
      <c r="D33" s="3">
        <v>-70000</v>
      </c>
    </row>
    <row r="34" spans="4:5" ht="13.5" thickBot="1">
      <c r="D34" s="4">
        <f>D32+D33</f>
        <v>79890</v>
      </c>
      <c r="E34" s="2" t="s">
        <v>14</v>
      </c>
    </row>
    <row r="35" spans="4:5" ht="13.5" thickTop="1">
      <c r="D35" s="5"/>
      <c r="E35" s="2"/>
    </row>
    <row r="37" ht="12.75">
      <c r="B37" s="2" t="s">
        <v>58</v>
      </c>
    </row>
    <row r="38" ht="12.75">
      <c r="B38" s="1" t="s">
        <v>56</v>
      </c>
    </row>
    <row r="40" ht="12.75">
      <c r="B40" s="2" t="s">
        <v>57</v>
      </c>
    </row>
  </sheetData>
  <printOptions/>
  <pageMargins left="0.7480314960629921" right="0.7480314960629921" top="0.984251968503937" bottom="0.984251968503937" header="0.5118110236220472" footer="0.511811023622047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1">
      <selection activeCell="I9" sqref="I9"/>
    </sheetView>
  </sheetViews>
  <sheetFormatPr defaultColWidth="9.00390625" defaultRowHeight="12.75"/>
  <cols>
    <col min="3" max="3" width="7.50390625" style="0" customWidth="1"/>
    <col min="4" max="4" width="1.625" style="0" customWidth="1"/>
    <col min="5" max="5" width="7.375" style="0" customWidth="1"/>
    <col min="6" max="6" width="7.625" style="0" customWidth="1"/>
    <col min="7" max="7" width="2.00390625" style="0" customWidth="1"/>
    <col min="8" max="8" width="8.125" style="0" customWidth="1"/>
    <col min="9" max="9" width="7.875" style="0" customWidth="1"/>
    <col min="10" max="10" width="0.875" style="0" customWidth="1"/>
    <col min="11" max="11" width="7.875" style="0" customWidth="1"/>
    <col min="12" max="12" width="8.50390625" style="0" customWidth="1"/>
    <col min="13" max="13" width="1.00390625" style="0" customWidth="1"/>
    <col min="14" max="14" width="8.625" style="0" customWidth="1"/>
    <col min="15" max="15" width="8.1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8" t="s">
        <v>217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8" t="s">
        <v>218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 t="s">
        <v>219</v>
      </c>
      <c r="B6" s="22"/>
      <c r="C6" s="22"/>
      <c r="D6" s="22"/>
      <c r="E6" s="22"/>
      <c r="F6" s="22"/>
      <c r="G6" s="22"/>
      <c r="H6" s="22"/>
      <c r="I6" s="22"/>
      <c r="J6" s="22"/>
    </row>
    <row r="7" spans="1:13" ht="12.75">
      <c r="A7" s="22" t="s">
        <v>220</v>
      </c>
      <c r="B7" s="22"/>
      <c r="C7" s="22"/>
      <c r="D7" s="22"/>
      <c r="E7" s="22"/>
      <c r="F7" s="22"/>
      <c r="G7" s="22"/>
      <c r="H7" s="22"/>
      <c r="I7" s="22"/>
      <c r="J7" s="22"/>
      <c r="M7" s="25"/>
    </row>
    <row r="8" spans="1:10" ht="12.75">
      <c r="A8" s="22" t="s">
        <v>340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5:15" ht="12.75">
      <c r="E10" s="91" t="s">
        <v>221</v>
      </c>
      <c r="F10" s="91"/>
      <c r="G10" s="116"/>
      <c r="H10" s="91" t="s">
        <v>223</v>
      </c>
      <c r="I10" s="91"/>
      <c r="J10" s="116"/>
      <c r="K10" s="91" t="s">
        <v>130</v>
      </c>
      <c r="L10" s="91"/>
      <c r="M10" s="117"/>
      <c r="N10" s="117"/>
      <c r="O10" s="116"/>
    </row>
    <row r="11" spans="1:15" ht="12.75">
      <c r="A11" s="22"/>
      <c r="B11" s="22"/>
      <c r="C11" s="22"/>
      <c r="D11" s="22"/>
      <c r="E11" s="118" t="s">
        <v>222</v>
      </c>
      <c r="F11" s="118"/>
      <c r="G11" s="116"/>
      <c r="H11" s="118" t="s">
        <v>224</v>
      </c>
      <c r="I11" s="118"/>
      <c r="J11" s="116"/>
      <c r="K11" s="118" t="s">
        <v>225</v>
      </c>
      <c r="L11" s="118"/>
      <c r="M11" s="117"/>
      <c r="N11" s="118" t="s">
        <v>77</v>
      </c>
      <c r="O11" s="119"/>
    </row>
    <row r="12" spans="1:15" ht="12.75">
      <c r="A12" s="113"/>
      <c r="B12" s="114"/>
      <c r="C12" s="110"/>
      <c r="E12" s="110"/>
      <c r="H12" s="110"/>
      <c r="K12" s="110"/>
      <c r="N12" s="110"/>
      <c r="O12" s="76"/>
    </row>
    <row r="13" spans="1:15" ht="12.75">
      <c r="A13" s="45" t="s">
        <v>226</v>
      </c>
      <c r="B13" s="51"/>
      <c r="C13" s="50"/>
      <c r="D13" s="22"/>
      <c r="E13" s="23">
        <v>750000</v>
      </c>
      <c r="F13" s="26"/>
      <c r="G13" s="111"/>
      <c r="H13" s="23"/>
      <c r="I13" s="26">
        <v>250000</v>
      </c>
      <c r="J13" s="111"/>
      <c r="K13" s="23"/>
      <c r="L13" s="26"/>
      <c r="M13" s="111"/>
      <c r="N13" s="112"/>
      <c r="O13" s="76"/>
    </row>
    <row r="14" spans="1:15" ht="12.75">
      <c r="A14" s="45" t="s">
        <v>227</v>
      </c>
      <c r="B14" s="51"/>
      <c r="C14" s="50"/>
      <c r="D14" s="22"/>
      <c r="E14" s="23"/>
      <c r="F14" s="43">
        <v>250000</v>
      </c>
      <c r="G14" s="76"/>
      <c r="H14" s="23">
        <v>250000</v>
      </c>
      <c r="I14" s="43"/>
      <c r="J14" s="76"/>
      <c r="K14" s="23"/>
      <c r="L14" s="43"/>
      <c r="M14" s="111"/>
      <c r="N14" s="112"/>
      <c r="O14" s="76"/>
    </row>
    <row r="15" spans="1:15" ht="12.75">
      <c r="A15" s="45" t="s">
        <v>228</v>
      </c>
      <c r="B15" s="51"/>
      <c r="C15" s="50"/>
      <c r="D15" s="22"/>
      <c r="E15" s="23"/>
      <c r="F15" s="43">
        <v>500000</v>
      </c>
      <c r="G15" s="76"/>
      <c r="H15" s="23"/>
      <c r="I15" s="43"/>
      <c r="J15" s="76"/>
      <c r="K15" s="23"/>
      <c r="L15" s="43">
        <v>500000</v>
      </c>
      <c r="M15" s="76"/>
      <c r="N15" s="23">
        <v>1000000</v>
      </c>
      <c r="O15" s="76"/>
    </row>
    <row r="16" spans="1:14" ht="12.75">
      <c r="A16" s="47"/>
      <c r="B16" s="39"/>
      <c r="C16" s="115"/>
      <c r="D16" s="22"/>
      <c r="E16" s="50"/>
      <c r="F16" s="22"/>
      <c r="H16" s="50"/>
      <c r="I16" s="22"/>
      <c r="K16" s="50"/>
      <c r="L16" s="22"/>
      <c r="N16" s="73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174"/>
  <sheetViews>
    <sheetView workbookViewId="0" topLeftCell="A1">
      <selection activeCell="A1" sqref="A1"/>
    </sheetView>
  </sheetViews>
  <sheetFormatPr defaultColWidth="9.00390625" defaultRowHeight="12.75"/>
  <cols>
    <col min="1" max="1" width="2.50390625" style="0" customWidth="1"/>
    <col min="3" max="3" width="10.375" style="0" customWidth="1"/>
    <col min="4" max="4" width="5.00390625" style="0" customWidth="1"/>
    <col min="5" max="5" width="10.375" style="0" customWidth="1"/>
    <col min="6" max="6" width="12.875" style="0" customWidth="1"/>
    <col min="7" max="7" width="3.625" style="0" customWidth="1"/>
    <col min="8" max="8" width="11.125" style="0" customWidth="1"/>
    <col min="9" max="9" width="12.125" style="0" customWidth="1"/>
    <col min="10" max="10" width="14.375" style="0" customWidth="1"/>
    <col min="11" max="11" width="12.00390625" style="0" customWidth="1"/>
    <col min="12" max="12" width="13.625" style="0" customWidth="1"/>
    <col min="13" max="13" width="12.625" style="0" bestFit="1" customWidth="1"/>
  </cols>
  <sheetData>
    <row r="3" spans="2:9" ht="12.75">
      <c r="B3" s="75" t="s">
        <v>229</v>
      </c>
      <c r="C3" s="1"/>
      <c r="D3" s="2" t="s">
        <v>349</v>
      </c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2"/>
      <c r="C5" s="2"/>
      <c r="D5" s="1"/>
      <c r="E5" s="1"/>
      <c r="F5" s="1"/>
      <c r="G5" s="1"/>
      <c r="H5" s="1"/>
      <c r="I5" s="1"/>
    </row>
    <row r="6" spans="1:9" ht="12.75">
      <c r="A6" s="1"/>
      <c r="B6" s="2" t="s">
        <v>230</v>
      </c>
      <c r="C6" s="1"/>
      <c r="D6" s="1"/>
      <c r="E6" s="1"/>
      <c r="F6" s="1"/>
      <c r="G6" s="1"/>
      <c r="H6" s="1"/>
      <c r="I6" s="1"/>
    </row>
    <row r="7" spans="1:9" ht="12.75">
      <c r="A7" s="2"/>
      <c r="B7" s="2"/>
      <c r="C7" s="2"/>
      <c r="E7" s="2"/>
      <c r="F7" s="2"/>
      <c r="G7" s="2"/>
      <c r="H7" s="2"/>
      <c r="I7" s="2"/>
    </row>
    <row r="8" spans="1:9" ht="12.75">
      <c r="A8" s="2"/>
      <c r="B8" s="2" t="s">
        <v>231</v>
      </c>
      <c r="C8" s="2"/>
      <c r="E8" s="2"/>
      <c r="F8" s="2"/>
      <c r="G8" s="2"/>
      <c r="H8" s="2"/>
      <c r="I8" s="2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 t="s">
        <v>232</v>
      </c>
      <c r="C10" s="1"/>
      <c r="D10" s="1"/>
      <c r="E10" s="1"/>
      <c r="F10" s="1"/>
      <c r="G10" s="1"/>
      <c r="H10" s="1"/>
      <c r="I10" s="1"/>
    </row>
    <row r="11" spans="1:9" ht="12.75">
      <c r="A11" s="1"/>
      <c r="B11" s="1" t="s">
        <v>233</v>
      </c>
      <c r="C11" s="1"/>
      <c r="D11" s="1"/>
      <c r="E11" s="1"/>
      <c r="F11" s="1"/>
      <c r="G11" s="1"/>
      <c r="H11" s="1"/>
      <c r="I11" s="1"/>
    </row>
    <row r="12" spans="1:9" ht="12.75">
      <c r="A12" s="1"/>
      <c r="B12" s="1" t="s">
        <v>234</v>
      </c>
      <c r="C12" s="1"/>
      <c r="D12" s="1"/>
      <c r="E12" s="1"/>
      <c r="F12" s="1"/>
      <c r="G12" s="1"/>
      <c r="H12" s="1"/>
      <c r="I12" s="1"/>
    </row>
    <row r="13" spans="1:9" ht="12.75">
      <c r="A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2" t="s">
        <v>235</v>
      </c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G15" s="1"/>
      <c r="H15" s="1"/>
      <c r="I15" s="1"/>
    </row>
    <row r="16" spans="1:9" ht="12.75">
      <c r="A16" s="1"/>
      <c r="B16" s="2" t="s">
        <v>236</v>
      </c>
      <c r="C16" s="1"/>
      <c r="D16" s="1"/>
      <c r="E16" s="1"/>
      <c r="G16" s="1"/>
      <c r="H16" s="1"/>
      <c r="I16" s="1"/>
    </row>
    <row r="17" spans="1:9" ht="12.75">
      <c r="A17" s="1"/>
      <c r="B17" s="2"/>
      <c r="C17" s="1"/>
      <c r="D17" s="1"/>
      <c r="E17" s="1"/>
      <c r="G17" s="1"/>
      <c r="H17" s="1"/>
      <c r="I17" s="1"/>
    </row>
    <row r="18" spans="1:9" ht="12.75">
      <c r="A18" s="1"/>
      <c r="B18" s="1" t="s">
        <v>237</v>
      </c>
      <c r="C18" s="1"/>
      <c r="D18" s="1"/>
      <c r="E18" s="1"/>
      <c r="G18" s="1"/>
      <c r="H18" s="1"/>
      <c r="I18" s="1"/>
    </row>
    <row r="19" spans="1:9" ht="12.75">
      <c r="A19" s="1"/>
      <c r="B19" s="1" t="s">
        <v>238</v>
      </c>
      <c r="C19" s="1"/>
      <c r="D19" s="1"/>
      <c r="E19" s="1"/>
      <c r="G19" s="1"/>
      <c r="H19" s="1"/>
      <c r="I19" s="1"/>
    </row>
    <row r="20" spans="1:9" ht="12.75">
      <c r="A20" s="1"/>
      <c r="B20" s="2"/>
      <c r="C20" s="1"/>
      <c r="D20" s="1"/>
      <c r="E20" s="1"/>
      <c r="G20" s="1"/>
      <c r="H20" s="1"/>
      <c r="I20" s="1"/>
    </row>
    <row r="21" spans="1:9" ht="12.75">
      <c r="A21" s="1"/>
      <c r="B21" s="1"/>
      <c r="C21" s="22" t="s">
        <v>239</v>
      </c>
      <c r="D21" s="1"/>
      <c r="G21" s="1" t="s">
        <v>240</v>
      </c>
      <c r="H21" s="1"/>
      <c r="I21" s="1"/>
    </row>
    <row r="22" spans="1:9" ht="12.75">
      <c r="A22" s="1"/>
      <c r="B22" s="1"/>
      <c r="C22" s="1" t="s">
        <v>243</v>
      </c>
      <c r="D22" s="1"/>
      <c r="G22" s="1" t="s">
        <v>241</v>
      </c>
      <c r="H22" s="1"/>
      <c r="I22" s="1"/>
    </row>
    <row r="23" spans="1:9" ht="12.75">
      <c r="A23" s="1"/>
      <c r="C23" s="1" t="s">
        <v>244</v>
      </c>
      <c r="D23" s="1"/>
      <c r="G23" s="1" t="s">
        <v>242</v>
      </c>
      <c r="H23" s="1"/>
      <c r="I23" s="1"/>
    </row>
    <row r="24" spans="1:9" ht="12.75">
      <c r="A24" s="1"/>
      <c r="F24" s="11"/>
      <c r="H24" s="1"/>
      <c r="I24" s="1"/>
    </row>
    <row r="25" spans="1:12" ht="12.75">
      <c r="A25" s="1"/>
      <c r="B25" s="22"/>
      <c r="C25" s="22"/>
      <c r="D25" s="22"/>
      <c r="E25" s="22"/>
      <c r="F25" s="57"/>
      <c r="G25" s="22"/>
      <c r="H25" s="22"/>
      <c r="I25" s="22"/>
      <c r="J25" s="22"/>
      <c r="K25" s="22"/>
      <c r="L25" s="22"/>
    </row>
    <row r="26" spans="1:12" ht="12.75">
      <c r="A26" s="1"/>
      <c r="B26" s="28" t="s">
        <v>245</v>
      </c>
      <c r="C26" s="22"/>
      <c r="D26" s="22"/>
      <c r="E26" s="22"/>
      <c r="F26" s="57"/>
      <c r="G26" s="22"/>
      <c r="H26" s="22"/>
      <c r="I26" s="22"/>
      <c r="J26" s="22"/>
      <c r="K26" s="22"/>
      <c r="L26" s="22"/>
    </row>
    <row r="27" spans="1:12" ht="12.75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1"/>
      <c r="B28" s="28" t="s">
        <v>246</v>
      </c>
      <c r="C28" s="22"/>
      <c r="D28" s="22"/>
      <c r="E28" s="28" t="s">
        <v>247</v>
      </c>
      <c r="F28" s="28"/>
      <c r="G28" s="28"/>
      <c r="H28" s="28" t="s">
        <v>248</v>
      </c>
      <c r="I28" s="22"/>
      <c r="J28" s="22"/>
      <c r="K28" s="22"/>
      <c r="L28" s="120" t="s">
        <v>254</v>
      </c>
    </row>
    <row r="29" spans="1:12" ht="12.75">
      <c r="A29" s="1"/>
      <c r="B29" s="22"/>
      <c r="C29" s="22"/>
      <c r="D29" s="22"/>
      <c r="E29" s="22" t="s">
        <v>249</v>
      </c>
      <c r="F29" s="22"/>
      <c r="G29" s="22"/>
      <c r="H29" s="22"/>
      <c r="I29" s="120"/>
      <c r="J29" s="120" t="s">
        <v>62</v>
      </c>
      <c r="K29" s="120" t="s">
        <v>252</v>
      </c>
      <c r="L29" s="120" t="s">
        <v>255</v>
      </c>
    </row>
    <row r="30" spans="1:12" ht="12.75">
      <c r="A30" s="1"/>
      <c r="B30" s="22"/>
      <c r="C30" s="22"/>
      <c r="D30" s="22"/>
      <c r="E30" s="91" t="s">
        <v>250</v>
      </c>
      <c r="F30" s="22"/>
      <c r="G30" s="22"/>
      <c r="H30" s="120" t="s">
        <v>251</v>
      </c>
      <c r="I30" s="120" t="s">
        <v>243</v>
      </c>
      <c r="J30" s="120" t="s">
        <v>63</v>
      </c>
      <c r="K30" s="120" t="s">
        <v>253</v>
      </c>
      <c r="L30" s="120" t="s">
        <v>256</v>
      </c>
    </row>
    <row r="31" spans="1:12" ht="12.75">
      <c r="A31" s="1"/>
      <c r="B31" s="22" t="s">
        <v>257</v>
      </c>
      <c r="C31" s="22"/>
      <c r="D31" s="22"/>
      <c r="E31" s="31">
        <v>300000</v>
      </c>
      <c r="F31" s="31"/>
      <c r="G31" s="31"/>
      <c r="H31" s="31">
        <v>1000000</v>
      </c>
      <c r="I31" s="31">
        <v>5000000</v>
      </c>
      <c r="J31" s="31">
        <v>15000000</v>
      </c>
      <c r="K31" s="31">
        <v>1000000</v>
      </c>
      <c r="L31" s="31">
        <f>SUM(H31:K31)</f>
        <v>22000000</v>
      </c>
    </row>
    <row r="32" spans="1:12" ht="12.75">
      <c r="A32" s="1"/>
      <c r="B32" s="22" t="s">
        <v>258</v>
      </c>
      <c r="C32" s="22"/>
      <c r="D32" s="51"/>
      <c r="E32" s="33">
        <v>60000</v>
      </c>
      <c r="F32" s="31"/>
      <c r="G32" s="31"/>
      <c r="H32" s="33"/>
      <c r="I32" s="31">
        <v>5000000</v>
      </c>
      <c r="J32" s="31">
        <v>4500000</v>
      </c>
      <c r="K32" s="31">
        <v>1000000</v>
      </c>
      <c r="L32" s="31">
        <f aca="true" t="shared" si="0" ref="L32:L41">SUM(H32:K32)</f>
        <v>10500000</v>
      </c>
    </row>
    <row r="33" spans="1:12" ht="12.75">
      <c r="A33" s="1"/>
      <c r="B33" s="22" t="s">
        <v>259</v>
      </c>
      <c r="C33" s="22"/>
      <c r="D33" s="59"/>
      <c r="E33" s="68"/>
      <c r="F33" s="31"/>
      <c r="G33" s="31"/>
      <c r="H33" s="33"/>
      <c r="I33" s="31"/>
      <c r="J33" s="31">
        <v>-600000</v>
      </c>
      <c r="L33" s="31">
        <f t="shared" si="0"/>
        <v>-600000</v>
      </c>
    </row>
    <row r="34" spans="1:12" ht="12.75">
      <c r="A34" s="1"/>
      <c r="B34" s="22" t="s">
        <v>260</v>
      </c>
      <c r="C34" s="22"/>
      <c r="D34" s="59"/>
      <c r="E34" s="68"/>
      <c r="F34" s="31"/>
      <c r="G34" s="31"/>
      <c r="H34" s="72"/>
      <c r="I34" s="31">
        <v>1000000</v>
      </c>
      <c r="J34" s="31"/>
      <c r="K34" s="31">
        <v>-1000000</v>
      </c>
      <c r="L34" s="31">
        <f t="shared" si="0"/>
        <v>0</v>
      </c>
    </row>
    <row r="35" spans="1:12" ht="12.75">
      <c r="A35" s="1"/>
      <c r="B35" s="22" t="s">
        <v>261</v>
      </c>
      <c r="C35" s="22"/>
      <c r="D35" s="59"/>
      <c r="E35" s="68">
        <f>SUM(E31:E34)</f>
        <v>360000</v>
      </c>
      <c r="F35" s="31"/>
      <c r="G35" s="31"/>
      <c r="H35" s="33">
        <v>1000000</v>
      </c>
      <c r="I35" s="31">
        <f>SUM(I31:I34)</f>
        <v>11000000</v>
      </c>
      <c r="J35" s="31">
        <f>SUM(J31:J34)</f>
        <v>18900000</v>
      </c>
      <c r="K35" s="31">
        <f>SUM(K31:K34)</f>
        <v>1000000</v>
      </c>
      <c r="L35" s="31">
        <f t="shared" si="0"/>
        <v>31900000</v>
      </c>
    </row>
    <row r="36" spans="1:12" ht="12.75">
      <c r="A36" s="1"/>
      <c r="B36" s="22"/>
      <c r="C36" s="22"/>
      <c r="D36" s="22"/>
      <c r="E36" s="68"/>
      <c r="F36" s="68"/>
      <c r="G36" s="68"/>
      <c r="H36" s="33"/>
      <c r="I36" s="31"/>
      <c r="J36" s="31"/>
      <c r="K36" s="72"/>
      <c r="L36" s="31"/>
    </row>
    <row r="37" spans="1:12" ht="12.75">
      <c r="A37" s="1"/>
      <c r="B37" s="124" t="s">
        <v>262</v>
      </c>
      <c r="C37" s="22"/>
      <c r="D37" s="22"/>
      <c r="E37" s="68">
        <v>-100000</v>
      </c>
      <c r="F37" s="68"/>
      <c r="G37" s="68"/>
      <c r="H37" s="33"/>
      <c r="I37" s="31">
        <f>-I31/20*6</f>
        <v>-1500000</v>
      </c>
      <c r="J37" s="31">
        <f>-J31/5*3</f>
        <v>-9000000</v>
      </c>
      <c r="K37" s="72"/>
      <c r="L37" s="31">
        <f t="shared" si="0"/>
        <v>-10500000</v>
      </c>
    </row>
    <row r="38" spans="1:12" ht="12.75">
      <c r="A38" s="1"/>
      <c r="B38" s="22" t="s">
        <v>263</v>
      </c>
      <c r="C38" s="22"/>
      <c r="D38" s="22"/>
      <c r="E38" s="68"/>
      <c r="F38" s="68"/>
      <c r="G38" s="68"/>
      <c r="H38" s="33"/>
      <c r="I38" s="31"/>
      <c r="J38" s="31"/>
      <c r="K38" s="72"/>
      <c r="L38" s="31"/>
    </row>
    <row r="39" spans="1:12" ht="12.75">
      <c r="A39" s="1"/>
      <c r="B39" s="22" t="s">
        <v>264</v>
      </c>
      <c r="C39" s="22"/>
      <c r="D39" s="22"/>
      <c r="E39" s="68"/>
      <c r="F39" s="72"/>
      <c r="G39" s="72"/>
      <c r="H39" s="33"/>
      <c r="I39" s="31"/>
      <c r="J39" s="31">
        <v>350000</v>
      </c>
      <c r="K39" s="72"/>
      <c r="L39" s="31">
        <f t="shared" si="0"/>
        <v>350000</v>
      </c>
    </row>
    <row r="40" spans="1:12" ht="12.75">
      <c r="A40" s="1"/>
      <c r="B40" s="22" t="s">
        <v>265</v>
      </c>
      <c r="C40" s="22"/>
      <c r="D40" s="22"/>
      <c r="E40" s="33">
        <v>-120000</v>
      </c>
      <c r="F40" s="72"/>
      <c r="G40" s="72"/>
      <c r="H40" s="33"/>
      <c r="I40" s="31">
        <f>-I31/20-I32/20</f>
        <v>-500000</v>
      </c>
      <c r="J40" s="31">
        <f>-(J31+J32)/5</f>
        <v>-3900000</v>
      </c>
      <c r="K40" s="72"/>
      <c r="L40" s="31">
        <f t="shared" si="0"/>
        <v>-4400000</v>
      </c>
    </row>
    <row r="41" spans="1:13" ht="12.75">
      <c r="A41" s="1"/>
      <c r="B41" s="124" t="s">
        <v>266</v>
      </c>
      <c r="C41" s="22"/>
      <c r="D41" s="22"/>
      <c r="E41" s="33">
        <f>+E37+E40</f>
        <v>-220000</v>
      </c>
      <c r="F41" s="72"/>
      <c r="G41" s="72"/>
      <c r="H41" s="33"/>
      <c r="I41" s="31">
        <f>SUM(I37:I40)</f>
        <v>-2000000</v>
      </c>
      <c r="J41" s="31">
        <f>SUM(J37:J40)</f>
        <v>-12550000</v>
      </c>
      <c r="K41" s="72"/>
      <c r="L41" s="31">
        <f t="shared" si="0"/>
        <v>-14550000</v>
      </c>
      <c r="M41" s="72"/>
    </row>
    <row r="42" spans="1:12" ht="12.75">
      <c r="A42" s="1"/>
      <c r="C42" s="22"/>
      <c r="D42" s="22"/>
      <c r="E42" s="33"/>
      <c r="F42" s="72"/>
      <c r="G42" s="72"/>
      <c r="H42" s="33"/>
      <c r="I42" s="31"/>
      <c r="J42" s="31"/>
      <c r="K42" s="72"/>
      <c r="L42" s="31"/>
    </row>
    <row r="43" spans="1:12" ht="12.75">
      <c r="A43" s="1"/>
      <c r="B43" s="22" t="s">
        <v>267</v>
      </c>
      <c r="C43" s="22"/>
      <c r="D43" s="22"/>
      <c r="E43" s="33"/>
      <c r="F43" s="72"/>
      <c r="G43" s="72"/>
      <c r="H43" s="33"/>
      <c r="I43" s="31"/>
      <c r="J43" s="31"/>
      <c r="K43" s="72"/>
      <c r="L43" s="31"/>
    </row>
    <row r="44" spans="1:12" ht="12.75">
      <c r="A44" s="1"/>
      <c r="B44" s="22" t="s">
        <v>268</v>
      </c>
      <c r="C44" s="22"/>
      <c r="D44" s="22"/>
      <c r="E44" s="33"/>
      <c r="F44" s="72"/>
      <c r="G44" s="72"/>
      <c r="H44" s="33"/>
      <c r="I44" s="31"/>
      <c r="J44" s="31"/>
      <c r="K44" s="72"/>
      <c r="L44" s="31"/>
    </row>
    <row r="45" spans="1:12" ht="12.75">
      <c r="A45" s="1"/>
      <c r="B45" s="22" t="s">
        <v>270</v>
      </c>
      <c r="C45" s="22"/>
      <c r="D45" s="22"/>
      <c r="E45" s="33"/>
      <c r="F45" s="72"/>
      <c r="G45" s="72"/>
      <c r="H45" s="33"/>
      <c r="I45" s="31"/>
      <c r="J45" s="31"/>
      <c r="K45" s="72"/>
      <c r="L45" s="31"/>
    </row>
    <row r="46" spans="1:12" ht="12.75">
      <c r="A46" s="1"/>
      <c r="B46" s="22" t="s">
        <v>269</v>
      </c>
      <c r="C46" s="22"/>
      <c r="D46" s="22"/>
      <c r="E46" s="33"/>
      <c r="F46" s="72"/>
      <c r="G46" s="72"/>
      <c r="H46" s="33"/>
      <c r="I46" s="31"/>
      <c r="J46" s="31"/>
      <c r="K46" s="72"/>
      <c r="L46" s="31"/>
    </row>
    <row r="47" spans="1:12" ht="12.75">
      <c r="A47" s="1"/>
      <c r="C47" s="22"/>
      <c r="D47" s="22"/>
      <c r="E47" s="33"/>
      <c r="F47" s="33"/>
      <c r="G47" s="33"/>
      <c r="H47" s="33"/>
      <c r="I47" s="31"/>
      <c r="J47" s="31"/>
      <c r="K47" s="72"/>
      <c r="L47" s="31"/>
    </row>
    <row r="48" spans="1:12" ht="12.75">
      <c r="A48" s="1"/>
      <c r="B48" s="22" t="s">
        <v>271</v>
      </c>
      <c r="C48" s="59"/>
      <c r="D48" s="22"/>
      <c r="E48" s="33"/>
      <c r="F48" s="33"/>
      <c r="G48" s="33"/>
      <c r="H48" s="33"/>
      <c r="I48" s="31"/>
      <c r="J48" s="31"/>
      <c r="K48" s="72"/>
      <c r="L48" s="31"/>
    </row>
    <row r="49" spans="1:12" ht="12.75">
      <c r="A49" s="1"/>
      <c r="B49" s="22" t="s">
        <v>258</v>
      </c>
      <c r="C49" s="33"/>
      <c r="D49" s="22"/>
      <c r="E49" s="33"/>
      <c r="F49" s="33"/>
      <c r="G49" s="33"/>
      <c r="H49" s="33"/>
      <c r="I49" s="31"/>
      <c r="J49" s="31"/>
      <c r="K49" s="72"/>
      <c r="L49" s="31"/>
    </row>
    <row r="50" spans="1:12" ht="12.75">
      <c r="A50" s="1"/>
      <c r="B50" s="22" t="s">
        <v>259</v>
      </c>
      <c r="C50" s="33"/>
      <c r="D50" s="22"/>
      <c r="E50" s="33"/>
      <c r="F50" s="33"/>
      <c r="G50" s="33"/>
      <c r="H50" s="33"/>
      <c r="I50" s="31"/>
      <c r="J50" s="31"/>
      <c r="K50" s="72"/>
      <c r="L50" s="31"/>
    </row>
    <row r="51" spans="1:12" ht="12.75">
      <c r="A51" s="1"/>
      <c r="B51" s="22" t="s">
        <v>272</v>
      </c>
      <c r="C51" s="33"/>
      <c r="D51" s="22"/>
      <c r="E51" s="33"/>
      <c r="F51" s="33"/>
      <c r="G51" s="33"/>
      <c r="H51" s="33"/>
      <c r="I51" s="31"/>
      <c r="J51" s="31"/>
      <c r="K51" s="72"/>
      <c r="L51" s="31"/>
    </row>
    <row r="52" spans="1:12" ht="12.75">
      <c r="A52" s="1"/>
      <c r="B52" s="22"/>
      <c r="C52" s="22"/>
      <c r="D52" s="22"/>
      <c r="E52" s="33"/>
      <c r="F52" s="33"/>
      <c r="G52" s="33"/>
      <c r="H52" s="33"/>
      <c r="I52" s="31"/>
      <c r="J52" s="31"/>
      <c r="K52" s="72"/>
      <c r="L52" s="31"/>
    </row>
    <row r="53" spans="1:12" ht="12.75">
      <c r="A53" s="1"/>
      <c r="B53" s="22" t="s">
        <v>273</v>
      </c>
      <c r="C53" s="22"/>
      <c r="D53" s="22"/>
      <c r="E53" s="33">
        <f>+E35+E41</f>
        <v>140000</v>
      </c>
      <c r="F53" s="33"/>
      <c r="G53" s="33"/>
      <c r="H53" s="33">
        <f>+H35+H51</f>
        <v>1000000</v>
      </c>
      <c r="I53" s="33">
        <f>+I35+I41</f>
        <v>9000000</v>
      </c>
      <c r="J53" s="33">
        <f>+J35+J41</f>
        <v>6350000</v>
      </c>
      <c r="K53" s="33">
        <f>+K35+K51</f>
        <v>1000000</v>
      </c>
      <c r="L53" s="31">
        <f>SUM(H53:K53)</f>
        <v>17350000</v>
      </c>
    </row>
    <row r="54" spans="1:12" ht="12.75">
      <c r="A54" s="1"/>
      <c r="B54" s="22"/>
      <c r="C54" s="22"/>
      <c r="D54" s="22"/>
      <c r="E54" s="33"/>
      <c r="F54" s="33"/>
      <c r="G54" s="33"/>
      <c r="H54" s="33"/>
      <c r="I54" s="31"/>
      <c r="J54" s="31"/>
      <c r="K54" s="72"/>
      <c r="L54" s="72"/>
    </row>
    <row r="55" spans="1:12" ht="12.75">
      <c r="A55" s="1"/>
      <c r="B55" s="22" t="s">
        <v>274</v>
      </c>
      <c r="C55" s="22"/>
      <c r="D55" s="22"/>
      <c r="E55" s="33"/>
      <c r="F55" s="33"/>
      <c r="G55" s="33"/>
      <c r="H55" s="33"/>
      <c r="I55" s="31"/>
      <c r="J55" s="31"/>
      <c r="K55" s="72"/>
      <c r="L55" s="72"/>
    </row>
    <row r="56" spans="1:12" ht="12.75">
      <c r="A56" s="1"/>
      <c r="B56" s="22" t="s">
        <v>275</v>
      </c>
      <c r="C56" s="22"/>
      <c r="D56" s="22"/>
      <c r="E56" s="33"/>
      <c r="F56" s="33"/>
      <c r="G56" s="33"/>
      <c r="H56" s="33"/>
      <c r="I56" s="31"/>
      <c r="J56" s="31">
        <v>4850000</v>
      </c>
      <c r="K56" s="72"/>
      <c r="L56" s="72"/>
    </row>
    <row r="57" spans="1:12" ht="12.75">
      <c r="A57" s="1"/>
      <c r="B57" s="22"/>
      <c r="C57" s="22"/>
      <c r="D57" s="22"/>
      <c r="E57" s="33"/>
      <c r="F57" s="33"/>
      <c r="G57" s="33"/>
      <c r="H57" s="33"/>
      <c r="I57" s="31"/>
      <c r="J57" s="31"/>
      <c r="K57" s="72"/>
      <c r="L57" s="72"/>
    </row>
    <row r="58" spans="1:12" ht="12.75">
      <c r="A58" s="1"/>
      <c r="B58" s="22"/>
      <c r="C58" s="22"/>
      <c r="D58" s="22"/>
      <c r="E58" s="33"/>
      <c r="F58" s="33"/>
      <c r="G58" s="33"/>
      <c r="H58" s="33"/>
      <c r="I58" s="31"/>
      <c r="J58" s="31"/>
      <c r="K58" s="72"/>
      <c r="L58" s="72"/>
    </row>
    <row r="59" spans="1:12" ht="12.75">
      <c r="A59" s="1"/>
      <c r="B59" s="28"/>
      <c r="C59" s="22"/>
      <c r="D59" s="22"/>
      <c r="E59" s="31"/>
      <c r="F59" s="31"/>
      <c r="G59" s="31"/>
      <c r="H59" s="31"/>
      <c r="I59" s="31"/>
      <c r="J59" s="31"/>
      <c r="K59" s="72"/>
      <c r="L59" s="72"/>
    </row>
    <row r="60" spans="1:12" ht="12.75">
      <c r="A60" s="1"/>
      <c r="B60" s="28"/>
      <c r="C60" s="22"/>
      <c r="D60" s="22"/>
      <c r="E60" s="31"/>
      <c r="F60" s="31"/>
      <c r="G60" s="31"/>
      <c r="H60" s="31"/>
      <c r="I60" s="31"/>
      <c r="J60" s="31"/>
      <c r="K60" s="72"/>
      <c r="L60" s="72"/>
    </row>
    <row r="61" spans="2:12" ht="12.75">
      <c r="B61" s="22"/>
      <c r="C61" s="22"/>
      <c r="D61" s="22"/>
      <c r="E61" s="31"/>
      <c r="F61" s="31"/>
      <c r="G61" s="31"/>
      <c r="H61" s="31"/>
      <c r="I61" s="31"/>
      <c r="J61" s="31"/>
      <c r="K61" s="72"/>
      <c r="L61" s="72"/>
    </row>
    <row r="62" spans="2:12" ht="12.75">
      <c r="B62" s="22"/>
      <c r="C62" s="22"/>
      <c r="D62" s="22"/>
      <c r="E62" s="31"/>
      <c r="F62" s="31"/>
      <c r="G62" s="31"/>
      <c r="H62" s="31"/>
      <c r="I62" s="31"/>
      <c r="J62" s="31"/>
      <c r="K62" s="72"/>
      <c r="L62" s="72"/>
    </row>
    <row r="63" spans="2:12" ht="12.75">
      <c r="B63" s="22"/>
      <c r="C63" s="22"/>
      <c r="D63" s="22"/>
      <c r="E63" s="31"/>
      <c r="F63" s="31"/>
      <c r="G63" s="31"/>
      <c r="H63" s="31"/>
      <c r="I63" s="31"/>
      <c r="J63" s="31"/>
      <c r="K63" s="72"/>
      <c r="L63" s="72"/>
    </row>
    <row r="64" spans="2:12" ht="12.75">
      <c r="B64" s="22"/>
      <c r="C64" s="22"/>
      <c r="D64" s="22"/>
      <c r="E64" s="31"/>
      <c r="F64" s="31"/>
      <c r="G64" s="31"/>
      <c r="H64" s="31"/>
      <c r="I64" s="31"/>
      <c r="J64" s="31"/>
      <c r="K64" s="72"/>
      <c r="L64" s="72"/>
    </row>
    <row r="65" spans="2:12" ht="12.75">
      <c r="B65" s="22"/>
      <c r="C65" s="22"/>
      <c r="D65" s="22"/>
      <c r="E65" s="31"/>
      <c r="F65" s="31"/>
      <c r="G65" s="31"/>
      <c r="H65" s="31"/>
      <c r="I65" s="31"/>
      <c r="J65" s="31"/>
      <c r="K65" s="72"/>
      <c r="L65" s="72"/>
    </row>
    <row r="66" spans="2:12" ht="12.75">
      <c r="B66" s="22"/>
      <c r="C66" s="22"/>
      <c r="D66" s="22"/>
      <c r="E66" s="31"/>
      <c r="F66" s="31"/>
      <c r="G66" s="31"/>
      <c r="H66" s="31"/>
      <c r="I66" s="31"/>
      <c r="J66" s="31"/>
      <c r="K66" s="72"/>
      <c r="L66" s="72"/>
    </row>
    <row r="67" spans="2:12" ht="12.75">
      <c r="B67" s="22"/>
      <c r="C67" s="22"/>
      <c r="D67" s="22"/>
      <c r="E67" s="31"/>
      <c r="F67" s="31"/>
      <c r="G67" s="31"/>
      <c r="H67" s="31"/>
      <c r="I67" s="31"/>
      <c r="J67" s="31"/>
      <c r="K67" s="72"/>
      <c r="L67" s="72"/>
    </row>
    <row r="68" spans="2:12" ht="12.75">
      <c r="B68" s="22"/>
      <c r="C68" s="22"/>
      <c r="D68" s="22"/>
      <c r="E68" s="31"/>
      <c r="F68" s="31"/>
      <c r="G68" s="31"/>
      <c r="H68" s="31"/>
      <c r="I68" s="31"/>
      <c r="J68" s="31"/>
      <c r="K68" s="72"/>
      <c r="L68" s="72"/>
    </row>
    <row r="69" spans="2:12" ht="12.75">
      <c r="B69" s="22"/>
      <c r="C69" s="22"/>
      <c r="D69" s="22"/>
      <c r="E69" s="31"/>
      <c r="F69" s="31"/>
      <c r="G69" s="31"/>
      <c r="H69" s="31"/>
      <c r="I69" s="31"/>
      <c r="J69" s="31"/>
      <c r="K69" s="72"/>
      <c r="L69" s="72"/>
    </row>
    <row r="70" spans="2:10" ht="12.75">
      <c r="B70" s="22"/>
      <c r="C70" s="22"/>
      <c r="D70" s="22"/>
      <c r="E70" s="22"/>
      <c r="F70" s="22"/>
      <c r="G70" s="22"/>
      <c r="H70" s="22"/>
      <c r="I70" s="22"/>
      <c r="J70" s="22"/>
    </row>
    <row r="71" spans="2:10" ht="12.75">
      <c r="B71" s="22"/>
      <c r="C71" s="22"/>
      <c r="D71" s="22"/>
      <c r="E71" s="22"/>
      <c r="F71" s="22"/>
      <c r="G71" s="22"/>
      <c r="H71" s="22"/>
      <c r="I71" s="22"/>
      <c r="J71" s="22"/>
    </row>
    <row r="72" spans="2:10" ht="12.75">
      <c r="B72" s="22"/>
      <c r="C72" s="22"/>
      <c r="D72" s="22"/>
      <c r="E72" s="22"/>
      <c r="F72" s="22"/>
      <c r="G72" s="22"/>
      <c r="H72" s="22"/>
      <c r="I72" s="22"/>
      <c r="J72" s="22"/>
    </row>
    <row r="73" spans="2:10" ht="12.75">
      <c r="B73" s="22"/>
      <c r="C73" s="22"/>
      <c r="D73" s="22"/>
      <c r="E73" s="22"/>
      <c r="F73" s="22"/>
      <c r="G73" s="22"/>
      <c r="H73" s="22"/>
      <c r="I73" s="22"/>
      <c r="J73" s="22"/>
    </row>
    <row r="74" spans="2:10" ht="12.75">
      <c r="B74" s="22"/>
      <c r="C74" s="22"/>
      <c r="D74" s="22"/>
      <c r="E74" s="22"/>
      <c r="F74" s="22"/>
      <c r="G74" s="22"/>
      <c r="H74" s="22"/>
      <c r="I74" s="22"/>
      <c r="J74" s="22"/>
    </row>
    <row r="75" spans="2:10" ht="12.75">
      <c r="B75" s="22"/>
      <c r="C75" s="22"/>
      <c r="D75" s="22"/>
      <c r="E75" s="22"/>
      <c r="F75" s="22"/>
      <c r="G75" s="22"/>
      <c r="H75" s="22"/>
      <c r="I75" s="22"/>
      <c r="J75" s="22"/>
    </row>
    <row r="76" spans="2:10" ht="12.75">
      <c r="B76" s="22"/>
      <c r="C76" s="22"/>
      <c r="D76" s="22"/>
      <c r="E76" s="22"/>
      <c r="F76" s="22"/>
      <c r="G76" s="22"/>
      <c r="H76" s="22"/>
      <c r="I76" s="22"/>
      <c r="J76" s="22"/>
    </row>
    <row r="77" spans="2:10" ht="12.75">
      <c r="B77" s="22"/>
      <c r="C77" s="22"/>
      <c r="D77" s="22"/>
      <c r="E77" s="22"/>
      <c r="F77" s="22"/>
      <c r="G77" s="22"/>
      <c r="H77" s="22"/>
      <c r="I77" s="22"/>
      <c r="J77" s="22"/>
    </row>
    <row r="78" spans="2:10" ht="12.75">
      <c r="B78" s="22"/>
      <c r="C78" s="22"/>
      <c r="D78" s="22"/>
      <c r="E78" s="22"/>
      <c r="F78" s="22"/>
      <c r="G78" s="22"/>
      <c r="H78" s="22"/>
      <c r="I78" s="22"/>
      <c r="J78" s="22"/>
    </row>
    <row r="79" spans="2:10" ht="12.75">
      <c r="B79" s="22"/>
      <c r="C79" s="22"/>
      <c r="D79" s="22"/>
      <c r="E79" s="22"/>
      <c r="F79" s="22"/>
      <c r="G79" s="22"/>
      <c r="H79" s="22"/>
      <c r="I79" s="22"/>
      <c r="J79" s="22"/>
    </row>
    <row r="80" spans="2:10" ht="12.75">
      <c r="B80" s="22"/>
      <c r="C80" s="22"/>
      <c r="D80" s="22"/>
      <c r="E80" s="22"/>
      <c r="F80" s="22"/>
      <c r="G80" s="22"/>
      <c r="H80" s="22"/>
      <c r="I80" s="22"/>
      <c r="J80" s="22"/>
    </row>
    <row r="81" spans="2:10" ht="12.75">
      <c r="B81" s="22"/>
      <c r="C81" s="22"/>
      <c r="D81" s="22"/>
      <c r="E81" s="22"/>
      <c r="F81" s="22"/>
      <c r="G81" s="22"/>
      <c r="H81" s="22"/>
      <c r="I81" s="22"/>
      <c r="J81" s="22"/>
    </row>
    <row r="82" spans="2:10" ht="12.75">
      <c r="B82" s="22"/>
      <c r="C82" s="22"/>
      <c r="D82" s="22"/>
      <c r="E82" s="22"/>
      <c r="F82" s="22"/>
      <c r="G82" s="22"/>
      <c r="H82" s="22"/>
      <c r="I82" s="22"/>
      <c r="J82" s="22"/>
    </row>
    <row r="83" spans="2:10" ht="12.75">
      <c r="B83" s="22"/>
      <c r="C83" s="22"/>
      <c r="D83" s="22"/>
      <c r="E83" s="22"/>
      <c r="F83" s="22"/>
      <c r="G83" s="22"/>
      <c r="H83" s="22"/>
      <c r="I83" s="22"/>
      <c r="J83" s="22"/>
    </row>
    <row r="84" spans="2:10" ht="12.75">
      <c r="B84" s="22"/>
      <c r="C84" s="22"/>
      <c r="D84" s="22"/>
      <c r="E84" s="22"/>
      <c r="F84" s="22"/>
      <c r="G84" s="22"/>
      <c r="H84" s="22"/>
      <c r="I84" s="22"/>
      <c r="J84" s="22"/>
    </row>
    <row r="85" spans="2:10" ht="12.75">
      <c r="B85" s="22"/>
      <c r="C85" s="22"/>
      <c r="D85" s="22"/>
      <c r="E85" s="22"/>
      <c r="F85" s="22"/>
      <c r="G85" s="22"/>
      <c r="H85" s="22"/>
      <c r="I85" s="22"/>
      <c r="J85" s="22"/>
    </row>
    <row r="86" spans="2:10" ht="12.75">
      <c r="B86" s="22"/>
      <c r="C86" s="22"/>
      <c r="D86" s="22"/>
      <c r="E86" s="22"/>
      <c r="F86" s="22"/>
      <c r="G86" s="22"/>
      <c r="H86" s="22"/>
      <c r="I86" s="22"/>
      <c r="J86" s="22"/>
    </row>
    <row r="87" spans="2:10" ht="12.75">
      <c r="B87" s="22"/>
      <c r="C87" s="22"/>
      <c r="D87" s="22"/>
      <c r="E87" s="22"/>
      <c r="F87" s="22"/>
      <c r="G87" s="22"/>
      <c r="H87" s="22"/>
      <c r="I87" s="22"/>
      <c r="J87" s="22"/>
    </row>
    <row r="88" spans="2:10" ht="12.75">
      <c r="B88" s="22"/>
      <c r="C88" s="22"/>
      <c r="D88" s="22"/>
      <c r="E88" s="22"/>
      <c r="F88" s="22"/>
      <c r="G88" s="22"/>
      <c r="H88" s="22"/>
      <c r="I88" s="22"/>
      <c r="J88" s="22"/>
    </row>
    <row r="89" spans="2:10" ht="12.75">
      <c r="B89" s="22"/>
      <c r="C89" s="22"/>
      <c r="D89" s="22"/>
      <c r="E89" s="22"/>
      <c r="F89" s="22"/>
      <c r="G89" s="22"/>
      <c r="H89" s="22"/>
      <c r="I89" s="22"/>
      <c r="J89" s="22"/>
    </row>
    <row r="90" spans="2:10" ht="12.75">
      <c r="B90" s="22"/>
      <c r="C90" s="22"/>
      <c r="D90" s="22"/>
      <c r="E90" s="22"/>
      <c r="F90" s="22"/>
      <c r="G90" s="22"/>
      <c r="H90" s="22"/>
      <c r="I90" s="22"/>
      <c r="J90" s="22"/>
    </row>
    <row r="91" spans="2:10" ht="12.75">
      <c r="B91" s="22"/>
      <c r="C91" s="22"/>
      <c r="D91" s="22"/>
      <c r="E91" s="22"/>
      <c r="F91" s="22"/>
      <c r="G91" s="22"/>
      <c r="H91" s="22"/>
      <c r="I91" s="22"/>
      <c r="J91" s="22"/>
    </row>
    <row r="92" spans="2:10" ht="12.75">
      <c r="B92" s="22"/>
      <c r="C92" s="22"/>
      <c r="D92" s="22"/>
      <c r="E92" s="22"/>
      <c r="F92" s="22"/>
      <c r="G92" s="22"/>
      <c r="H92" s="22"/>
      <c r="I92" s="22"/>
      <c r="J92" s="22"/>
    </row>
    <row r="93" spans="2:10" ht="12.75">
      <c r="B93" s="22"/>
      <c r="C93" s="22"/>
      <c r="D93" s="22"/>
      <c r="E93" s="22"/>
      <c r="F93" s="22"/>
      <c r="G93" s="22"/>
      <c r="H93" s="22"/>
      <c r="I93" s="22"/>
      <c r="J93" s="22"/>
    </row>
    <row r="94" spans="2:10" ht="12.75">
      <c r="B94" s="22"/>
      <c r="C94" s="22"/>
      <c r="D94" s="22"/>
      <c r="E94" s="22"/>
      <c r="F94" s="22"/>
      <c r="G94" s="22"/>
      <c r="H94" s="22"/>
      <c r="I94" s="22"/>
      <c r="J94" s="22"/>
    </row>
    <row r="95" spans="2:10" ht="12.75">
      <c r="B95" s="22"/>
      <c r="C95" s="22"/>
      <c r="D95" s="22"/>
      <c r="E95" s="22"/>
      <c r="F95" s="22"/>
      <c r="G95" s="22"/>
      <c r="H95" s="22"/>
      <c r="I95" s="22"/>
      <c r="J95" s="22"/>
    </row>
    <row r="96" spans="2:10" ht="12.75">
      <c r="B96" s="22"/>
      <c r="C96" s="22"/>
      <c r="D96" s="22"/>
      <c r="E96" s="22"/>
      <c r="F96" s="22"/>
      <c r="G96" s="22"/>
      <c r="H96" s="22"/>
      <c r="I96" s="22"/>
      <c r="J96" s="22"/>
    </row>
    <row r="97" spans="2:10" ht="12.75">
      <c r="B97" s="22"/>
      <c r="C97" s="22"/>
      <c r="D97" s="22"/>
      <c r="E97" s="22"/>
      <c r="F97" s="22"/>
      <c r="G97" s="22"/>
      <c r="H97" s="22"/>
      <c r="I97" s="22"/>
      <c r="J97" s="22"/>
    </row>
    <row r="98" spans="2:10" ht="12.75">
      <c r="B98" s="22"/>
      <c r="C98" s="22"/>
      <c r="D98" s="22"/>
      <c r="E98" s="22"/>
      <c r="F98" s="22"/>
      <c r="G98" s="22"/>
      <c r="H98" s="22"/>
      <c r="I98" s="22"/>
      <c r="J98" s="22"/>
    </row>
    <row r="99" spans="2:10" ht="12.75">
      <c r="B99" s="22"/>
      <c r="C99" s="22"/>
      <c r="D99" s="22"/>
      <c r="E99" s="22"/>
      <c r="F99" s="22"/>
      <c r="G99" s="22"/>
      <c r="H99" s="22"/>
      <c r="I99" s="22"/>
      <c r="J99" s="2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2:10" ht="12.75"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2:10" ht="12.75"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2:10" ht="12.75"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2:10" ht="12.75"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2:10" ht="12.75"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2:10" ht="12.75"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2:10" ht="12.75"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2:10" ht="12.75"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2:10" ht="12.75"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2:10" ht="12.75"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2:10" ht="12.75"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2:10" ht="12.75"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2:10" ht="12.75"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2:10" ht="12.75"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2:10" ht="12.75"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ht="12.75"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2:10" ht="12.7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ht="12.7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ht="12.75"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2:10" ht="12.7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ht="12.75"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2:10" ht="12.75"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2:10" ht="12.75"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2:10" ht="12.7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ht="12.75"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2:10" ht="12.75"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2:10" ht="12.75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2:10" ht="12.75"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2:10" ht="12.75"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2:10" ht="12.75"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2:10" ht="12.75"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2:10" ht="12.75"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2:10" ht="12.75"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2:10" ht="12.75"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2:10" ht="12.75"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2:10" ht="12.75"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2:10" ht="12.75"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2:10" ht="12.75"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2:10" ht="12.75"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2:10" ht="12.75"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2:10" ht="12.75"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2:10" ht="12.75"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2:10" ht="12.75"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2:10" ht="12.75">
      <c r="B174" s="22"/>
      <c r="C174" s="22"/>
      <c r="D174" s="22"/>
      <c r="E174" s="22"/>
      <c r="F174" s="22"/>
      <c r="G174" s="22"/>
      <c r="H174" s="22"/>
      <c r="I174" s="22"/>
      <c r="J174" s="22"/>
    </row>
  </sheetData>
  <printOptions/>
  <pageMargins left="0.75" right="0.75" top="1" bottom="1" header="0.5" footer="0.5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B1">
      <selection activeCell="F9" sqref="F9"/>
    </sheetView>
  </sheetViews>
  <sheetFormatPr defaultColWidth="9.00390625" defaultRowHeight="12.75"/>
  <cols>
    <col min="1" max="1" width="2.875" style="0" customWidth="1"/>
    <col min="4" max="4" width="13.875" style="0" customWidth="1"/>
    <col min="5" max="5" width="12.375" style="0" customWidth="1"/>
    <col min="6" max="6" width="10.625" style="0" customWidth="1"/>
    <col min="7" max="7" width="11.375" style="0" customWidth="1"/>
    <col min="9" max="9" width="10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8" t="s">
        <v>276</v>
      </c>
      <c r="C2" s="1"/>
      <c r="D2" s="2" t="s">
        <v>350</v>
      </c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9" ht="12.75">
      <c r="B4" s="2"/>
      <c r="C4" s="2"/>
      <c r="D4" s="1"/>
      <c r="E4" s="1"/>
      <c r="F4" s="1"/>
      <c r="G4" s="1"/>
      <c r="H4" s="1"/>
      <c r="I4" s="1"/>
    </row>
    <row r="5" spans="1:9" ht="12.75">
      <c r="A5" s="1"/>
      <c r="B5" s="2" t="s">
        <v>230</v>
      </c>
      <c r="C5" s="1"/>
      <c r="D5" s="1"/>
      <c r="E5" s="1"/>
      <c r="F5" s="1"/>
      <c r="G5" s="1"/>
      <c r="H5" s="1"/>
      <c r="I5" s="1"/>
    </row>
    <row r="6" spans="1:9" ht="12.75">
      <c r="A6" s="1"/>
      <c r="B6" s="2"/>
      <c r="C6" s="2"/>
      <c r="E6" s="2"/>
      <c r="F6" s="2"/>
      <c r="G6" s="2"/>
      <c r="H6" s="2"/>
      <c r="I6" s="1"/>
    </row>
    <row r="7" spans="1:9" ht="12.75">
      <c r="A7" s="1"/>
      <c r="B7" s="2" t="s">
        <v>231</v>
      </c>
      <c r="C7" s="2"/>
      <c r="E7" s="2"/>
      <c r="F7" s="2"/>
      <c r="G7" s="2"/>
      <c r="H7" s="2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2"/>
      <c r="B9" s="1" t="s">
        <v>232</v>
      </c>
      <c r="C9" s="1"/>
      <c r="D9" s="1"/>
      <c r="E9" s="1"/>
      <c r="F9" s="1"/>
      <c r="G9" s="1"/>
      <c r="H9" s="1"/>
      <c r="I9" s="2"/>
    </row>
    <row r="10" spans="1:9" ht="12.75">
      <c r="A10" s="2"/>
      <c r="B10" s="1" t="s">
        <v>233</v>
      </c>
      <c r="C10" s="1"/>
      <c r="D10" s="1"/>
      <c r="E10" s="1"/>
      <c r="F10" s="1"/>
      <c r="G10" s="1"/>
      <c r="H10" s="1"/>
      <c r="I10" s="2"/>
    </row>
    <row r="11" spans="1:9" ht="12.75">
      <c r="A11" s="2"/>
      <c r="B11" s="1" t="s">
        <v>234</v>
      </c>
      <c r="C11" s="1"/>
      <c r="D11" s="1"/>
      <c r="E11" s="1"/>
      <c r="F11" s="1"/>
      <c r="G11" s="1"/>
      <c r="H11" s="1"/>
      <c r="I11" s="2"/>
    </row>
    <row r="12" spans="1:9" ht="12.75">
      <c r="A12" s="2"/>
      <c r="B12" s="1"/>
      <c r="C12" s="1"/>
      <c r="D12" s="1"/>
      <c r="E12" s="1"/>
      <c r="F12" s="1"/>
      <c r="G12" s="1"/>
      <c r="H12" s="1"/>
      <c r="I12" s="2"/>
    </row>
    <row r="13" spans="1:9" ht="12.75">
      <c r="A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2" t="s">
        <v>235</v>
      </c>
      <c r="C14" s="1"/>
      <c r="D14" s="1"/>
      <c r="E14" s="1"/>
      <c r="F14" s="1"/>
      <c r="H14" s="1"/>
      <c r="I14" s="1"/>
    </row>
    <row r="15" spans="1:9" ht="12.75">
      <c r="A15" s="1"/>
      <c r="B15" s="1"/>
      <c r="C15" s="1"/>
      <c r="D15" s="1"/>
      <c r="E15" s="1"/>
      <c r="H15" s="1"/>
      <c r="I15" s="1"/>
    </row>
    <row r="16" spans="1:9" ht="12.75">
      <c r="A16" s="1"/>
      <c r="B16" s="2" t="s">
        <v>236</v>
      </c>
      <c r="C16" s="1"/>
      <c r="D16" s="1"/>
      <c r="E16" s="1"/>
      <c r="G16" s="1"/>
      <c r="H16" s="1"/>
      <c r="I16" s="1"/>
    </row>
    <row r="17" spans="1:9" ht="12.75">
      <c r="A17" s="1"/>
      <c r="B17" s="2"/>
      <c r="C17" s="1"/>
      <c r="D17" s="1"/>
      <c r="E17" s="1"/>
      <c r="G17" s="1"/>
      <c r="H17" s="1"/>
      <c r="I17" s="1"/>
    </row>
    <row r="18" spans="1:9" ht="12.75">
      <c r="A18" s="1"/>
      <c r="B18" s="9" t="s">
        <v>277</v>
      </c>
      <c r="C18" s="1"/>
      <c r="D18" s="1"/>
      <c r="E18" s="1"/>
      <c r="F18" s="1"/>
      <c r="G18" s="1"/>
      <c r="H18" s="1"/>
      <c r="I18" s="1"/>
    </row>
    <row r="19" spans="1:9" ht="12.75">
      <c r="A19" s="1"/>
      <c r="B19" s="126" t="s">
        <v>279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 t="s">
        <v>278</v>
      </c>
      <c r="C21" s="1"/>
      <c r="D21" s="1"/>
      <c r="E21" s="1"/>
      <c r="F21" s="1"/>
      <c r="G21" s="1"/>
      <c r="H21" s="1"/>
      <c r="I21" s="1"/>
    </row>
    <row r="22" spans="1:9" ht="12.75">
      <c r="A22" s="1"/>
      <c r="B22" s="1" t="s">
        <v>280</v>
      </c>
      <c r="C22" s="1"/>
      <c r="D22" s="1"/>
      <c r="E22" s="1"/>
      <c r="F22" s="1"/>
      <c r="G22" s="1"/>
      <c r="H22" s="1"/>
      <c r="I22" s="1"/>
    </row>
    <row r="23" spans="1:9" ht="12.75">
      <c r="A23" s="1"/>
      <c r="B23" s="1" t="s">
        <v>281</v>
      </c>
      <c r="C23" s="1"/>
      <c r="D23" s="1"/>
      <c r="E23" s="1"/>
      <c r="F23" s="1"/>
      <c r="G23" s="1"/>
      <c r="H23" s="1"/>
      <c r="I23" s="1"/>
    </row>
    <row r="24" spans="1:9" ht="12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6"/>
      <c r="C25" s="16"/>
      <c r="D25" s="16"/>
      <c r="E25" s="21"/>
      <c r="F25" s="21"/>
      <c r="G25" s="21"/>
      <c r="H25" s="1"/>
      <c r="I25" s="1"/>
    </row>
    <row r="26" spans="1:9" ht="12.75">
      <c r="A26" s="1"/>
      <c r="B26" s="28" t="s">
        <v>245</v>
      </c>
      <c r="C26" s="16"/>
      <c r="D26" s="16"/>
      <c r="E26" s="21"/>
      <c r="F26" s="14">
        <v>1999</v>
      </c>
      <c r="G26" s="14">
        <v>1998</v>
      </c>
      <c r="H26" s="1"/>
      <c r="I26" s="1"/>
    </row>
    <row r="27" spans="1:9" ht="12.75">
      <c r="A27" s="1"/>
      <c r="B27" s="16"/>
      <c r="C27" s="16"/>
      <c r="D27" s="16"/>
      <c r="E27" s="21"/>
      <c r="F27" s="21"/>
      <c r="G27" s="21"/>
      <c r="H27" s="1"/>
      <c r="I27" s="1"/>
    </row>
    <row r="28" spans="1:9" ht="12.75">
      <c r="A28" s="1"/>
      <c r="B28" s="127" t="s">
        <v>282</v>
      </c>
      <c r="C28" s="16"/>
      <c r="D28" s="16"/>
      <c r="E28" s="21"/>
      <c r="F28" s="21">
        <v>570000</v>
      </c>
      <c r="G28" s="21">
        <v>600000</v>
      </c>
      <c r="H28" s="1"/>
      <c r="I28" s="1"/>
    </row>
    <row r="29" spans="1:9" ht="12.75">
      <c r="A29" s="1"/>
      <c r="B29" s="22"/>
      <c r="C29" s="16"/>
      <c r="D29" s="16"/>
      <c r="E29" s="21"/>
      <c r="F29" s="21"/>
      <c r="G29" s="21"/>
      <c r="H29" s="1"/>
      <c r="I29" s="1"/>
    </row>
    <row r="30" spans="1:9" ht="12.75">
      <c r="A30" s="1"/>
      <c r="B30" s="22"/>
      <c r="C30" s="16"/>
      <c r="D30" s="16"/>
      <c r="E30" s="21"/>
      <c r="F30" s="21"/>
      <c r="G30" s="21"/>
      <c r="H30" s="1"/>
      <c r="I30" s="1"/>
    </row>
    <row r="31" spans="1:9" ht="12.75">
      <c r="A31" s="1"/>
      <c r="B31" s="16"/>
      <c r="C31" s="16"/>
      <c r="D31" s="16"/>
      <c r="E31" s="21"/>
      <c r="F31" s="21"/>
      <c r="G31" s="21"/>
      <c r="H31" s="1"/>
      <c r="I31" s="1"/>
    </row>
    <row r="32" spans="1:9" ht="12.75">
      <c r="A32" s="1"/>
      <c r="B32" s="16"/>
      <c r="C32" s="16"/>
      <c r="D32" s="16"/>
      <c r="E32" s="21"/>
      <c r="F32" s="21"/>
      <c r="G32" s="21"/>
      <c r="H32" s="1"/>
      <c r="I32" s="1"/>
    </row>
    <row r="33" spans="1:9" ht="12.75">
      <c r="A33" s="1"/>
      <c r="B33" s="16"/>
      <c r="C33" s="16"/>
      <c r="D33" s="16"/>
      <c r="E33" s="21"/>
      <c r="F33" s="21"/>
      <c r="G33" s="21"/>
      <c r="H33" s="1"/>
      <c r="I33" s="1"/>
    </row>
    <row r="34" spans="1:9" ht="12.75">
      <c r="A34" s="1"/>
      <c r="B34" s="16"/>
      <c r="C34" s="16"/>
      <c r="D34" s="16"/>
      <c r="E34" s="21"/>
      <c r="F34" s="21"/>
      <c r="G34" s="21"/>
      <c r="H34" s="1"/>
      <c r="I34" s="1"/>
    </row>
    <row r="35" spans="1:9" ht="12.75">
      <c r="A35" s="1"/>
      <c r="B35" s="16"/>
      <c r="C35" s="16"/>
      <c r="D35" s="16"/>
      <c r="E35" s="21"/>
      <c r="F35" s="21"/>
      <c r="G35" s="21"/>
      <c r="H35" s="1"/>
      <c r="I35" s="1"/>
    </row>
    <row r="36" spans="1:9" ht="12.75">
      <c r="A36" s="1"/>
      <c r="B36" s="2"/>
      <c r="C36" s="1"/>
      <c r="D36" s="1"/>
      <c r="E36" s="1"/>
      <c r="F36" s="1"/>
      <c r="G36" s="1"/>
      <c r="H36" s="1"/>
      <c r="I36" s="1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97"/>
  <sheetViews>
    <sheetView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8.00390625" style="0" customWidth="1"/>
    <col min="3" max="3" width="14.875" style="0" customWidth="1"/>
    <col min="4" max="4" width="12.50390625" style="0" customWidth="1"/>
    <col min="5" max="5" width="9.875" style="0" customWidth="1"/>
    <col min="6" max="6" width="12.125" style="0" customWidth="1"/>
    <col min="7" max="8" width="10.625" style="0" customWidth="1"/>
    <col min="9" max="9" width="11.875" style="0" customWidth="1"/>
    <col min="10" max="10" width="11.50390625" style="0" customWidth="1"/>
    <col min="11" max="11" width="10.875" style="0" customWidth="1"/>
    <col min="12" max="12" width="10.50390625" style="0" customWidth="1"/>
  </cols>
  <sheetData>
    <row r="2" spans="1:17" ht="12.75">
      <c r="A2" s="22"/>
      <c r="B2" s="22"/>
      <c r="E2" s="22"/>
      <c r="F2" s="22"/>
      <c r="G2" s="27"/>
      <c r="H2" s="22"/>
      <c r="I2" s="22"/>
      <c r="J2" s="22"/>
      <c r="K2" s="22"/>
      <c r="L2" s="1"/>
      <c r="M2" s="1"/>
      <c r="N2" s="1"/>
      <c r="O2" s="1"/>
      <c r="P2" s="1"/>
      <c r="Q2" s="1"/>
    </row>
    <row r="3" spans="1:17" ht="12.75">
      <c r="A3" s="87" t="s">
        <v>283</v>
      </c>
      <c r="B3" s="28"/>
      <c r="C3" s="28" t="s">
        <v>351</v>
      </c>
      <c r="D3" s="28"/>
      <c r="E3" s="22"/>
      <c r="F3" s="22"/>
      <c r="G3" s="27"/>
      <c r="H3" s="22"/>
      <c r="I3" s="22"/>
      <c r="J3" s="22"/>
      <c r="K3" s="22"/>
      <c r="L3" s="1"/>
      <c r="M3" s="1"/>
      <c r="N3" s="1"/>
      <c r="O3" s="1"/>
      <c r="P3" s="1"/>
      <c r="Q3" s="1"/>
    </row>
    <row r="4" spans="1:17" ht="12.75">
      <c r="A4" s="87"/>
      <c r="B4" s="28"/>
      <c r="C4" s="28"/>
      <c r="D4" s="28"/>
      <c r="E4" s="22"/>
      <c r="F4" s="22"/>
      <c r="G4" s="27"/>
      <c r="H4" s="22"/>
      <c r="I4" s="22"/>
      <c r="J4" s="22"/>
      <c r="K4" s="22"/>
      <c r="L4" s="1"/>
      <c r="M4" s="1"/>
      <c r="N4" s="1"/>
      <c r="O4" s="1"/>
      <c r="P4" s="1"/>
      <c r="Q4" s="1"/>
    </row>
    <row r="5" spans="1:17" ht="12.75">
      <c r="A5" s="22"/>
      <c r="B5" s="22"/>
      <c r="C5" s="22"/>
      <c r="D5" s="22"/>
      <c r="E5" s="22"/>
      <c r="F5" s="22"/>
      <c r="G5" s="27"/>
      <c r="H5" s="22"/>
      <c r="I5" s="22"/>
      <c r="J5" s="22"/>
      <c r="K5" s="22"/>
      <c r="L5" s="1"/>
      <c r="M5" s="1"/>
      <c r="N5" s="1"/>
      <c r="O5" s="1"/>
      <c r="P5" s="1"/>
      <c r="Q5" s="1"/>
    </row>
    <row r="6" spans="1:17" ht="12.75">
      <c r="A6" s="28"/>
      <c r="B6" s="28"/>
      <c r="C6" s="28" t="s">
        <v>284</v>
      </c>
      <c r="D6" s="28"/>
      <c r="E6" s="28"/>
      <c r="F6" s="28"/>
      <c r="G6" s="29"/>
      <c r="H6" s="28"/>
      <c r="I6" s="28"/>
      <c r="J6" s="30"/>
      <c r="K6" s="22"/>
      <c r="L6" s="1"/>
      <c r="M6" s="1"/>
      <c r="N6" s="1"/>
      <c r="O6" s="1"/>
      <c r="P6" s="1"/>
      <c r="Q6" s="1"/>
    </row>
    <row r="7" spans="1:17" ht="12.75">
      <c r="A7" s="28"/>
      <c r="B7" s="28"/>
      <c r="C7" s="28" t="s">
        <v>285</v>
      </c>
      <c r="D7" s="28"/>
      <c r="E7" s="28"/>
      <c r="F7" s="28"/>
      <c r="G7" s="29"/>
      <c r="H7" s="28"/>
      <c r="I7" s="28"/>
      <c r="J7" s="28"/>
      <c r="K7" s="61"/>
      <c r="L7" s="15"/>
      <c r="M7" s="1"/>
      <c r="N7" s="1"/>
      <c r="O7" s="1"/>
      <c r="P7" s="1"/>
      <c r="Q7" s="1"/>
    </row>
    <row r="8" spans="1:17" ht="12.75">
      <c r="A8" s="28"/>
      <c r="B8" s="28"/>
      <c r="C8" s="28" t="s">
        <v>15</v>
      </c>
      <c r="D8" s="28"/>
      <c r="E8" s="28"/>
      <c r="F8" s="28"/>
      <c r="G8" s="29"/>
      <c r="H8" s="28"/>
      <c r="I8" s="28"/>
      <c r="J8" s="28"/>
      <c r="K8" s="61"/>
      <c r="L8" s="2"/>
      <c r="M8" s="1"/>
      <c r="N8" s="1"/>
      <c r="O8" s="1"/>
      <c r="P8" s="1"/>
      <c r="Q8" s="1"/>
    </row>
    <row r="9" spans="1:17" ht="12.75">
      <c r="A9" s="28"/>
      <c r="B9" s="28"/>
      <c r="C9" s="28" t="s">
        <v>321</v>
      </c>
      <c r="D9" s="28"/>
      <c r="E9" s="28"/>
      <c r="F9" s="28"/>
      <c r="G9" s="29"/>
      <c r="H9" s="28"/>
      <c r="I9" s="28"/>
      <c r="J9" s="28"/>
      <c r="K9" s="22"/>
      <c r="M9" s="1"/>
      <c r="N9" s="1"/>
      <c r="O9" s="1"/>
      <c r="P9" s="1"/>
      <c r="Q9" s="1"/>
    </row>
    <row r="10" spans="1:17" ht="12.75">
      <c r="A10" s="28"/>
      <c r="B10" s="28"/>
      <c r="C10" s="28"/>
      <c r="D10" s="28"/>
      <c r="E10" s="28"/>
      <c r="F10" s="28"/>
      <c r="G10" s="29"/>
      <c r="H10" s="28"/>
      <c r="I10" s="28"/>
      <c r="J10" s="28"/>
      <c r="K10" s="22"/>
      <c r="M10" s="1"/>
      <c r="N10" s="1"/>
      <c r="O10" s="1"/>
      <c r="P10" s="1"/>
      <c r="Q10" s="1"/>
    </row>
    <row r="11" spans="1:17" ht="12.75">
      <c r="A11" s="28" t="s">
        <v>286</v>
      </c>
      <c r="B11" s="28"/>
      <c r="C11" s="28" t="s">
        <v>287</v>
      </c>
      <c r="D11" s="28"/>
      <c r="E11" s="28"/>
      <c r="F11" s="22"/>
      <c r="G11" s="22"/>
      <c r="H11" s="22" t="s">
        <v>295</v>
      </c>
      <c r="I11" s="28"/>
      <c r="J11" s="28"/>
      <c r="K11" s="22"/>
      <c r="M11" s="1"/>
      <c r="N11" s="1"/>
      <c r="O11" s="1"/>
      <c r="P11" s="1"/>
      <c r="Q11" s="1"/>
    </row>
    <row r="12" spans="1:17" ht="12.75">
      <c r="A12" s="22"/>
      <c r="B12" s="22"/>
      <c r="C12" s="28"/>
      <c r="D12" s="28"/>
      <c r="E12" s="22"/>
      <c r="F12" s="22" t="s">
        <v>292</v>
      </c>
      <c r="G12" s="128" t="s">
        <v>152</v>
      </c>
      <c r="H12" s="22" t="s">
        <v>296</v>
      </c>
      <c r="I12" s="22" t="s">
        <v>298</v>
      </c>
      <c r="K12" s="22"/>
      <c r="M12" s="1"/>
      <c r="N12" s="1"/>
      <c r="O12" s="1"/>
      <c r="P12" s="1"/>
      <c r="Q12" s="1"/>
    </row>
    <row r="13" spans="1:17" ht="12.75">
      <c r="A13" s="22" t="s">
        <v>288</v>
      </c>
      <c r="B13" s="22"/>
      <c r="C13" s="22"/>
      <c r="D13" s="22"/>
      <c r="E13" s="22"/>
      <c r="F13" s="22" t="s">
        <v>293</v>
      </c>
      <c r="G13" s="27" t="s">
        <v>294</v>
      </c>
      <c r="H13" s="22" t="s">
        <v>344</v>
      </c>
      <c r="I13" s="22" t="s">
        <v>299</v>
      </c>
      <c r="J13" s="22"/>
      <c r="K13" s="22"/>
      <c r="L13" s="1"/>
      <c r="M13" s="1"/>
      <c r="N13" s="1"/>
      <c r="O13" s="1"/>
      <c r="P13" s="1"/>
      <c r="Q13" s="1"/>
    </row>
    <row r="14" spans="1:17" ht="12.75">
      <c r="A14" s="22" t="s">
        <v>302</v>
      </c>
      <c r="B14" s="22"/>
      <c r="C14" s="22"/>
      <c r="D14" s="22"/>
      <c r="E14" s="22"/>
      <c r="F14" s="31">
        <v>48000</v>
      </c>
      <c r="G14" s="31">
        <f>+(F14/3)*2</f>
        <v>32000</v>
      </c>
      <c r="H14" s="31">
        <f>+F14-G14</f>
        <v>16000</v>
      </c>
      <c r="I14" s="31">
        <f>+F14-G14-H14</f>
        <v>0</v>
      </c>
      <c r="J14" s="22"/>
      <c r="K14" s="22"/>
      <c r="L14" s="1"/>
      <c r="M14" s="1"/>
      <c r="N14" s="1"/>
      <c r="O14" s="1"/>
      <c r="P14" s="1"/>
      <c r="Q14" s="1"/>
    </row>
    <row r="15" spans="1:17" ht="12.75">
      <c r="A15" s="22"/>
      <c r="B15" s="22"/>
      <c r="C15" s="22"/>
      <c r="D15" s="22"/>
      <c r="E15" s="22"/>
      <c r="J15" s="31"/>
      <c r="K15" s="22"/>
      <c r="L15" s="1"/>
      <c r="M15" s="1"/>
      <c r="N15" s="1"/>
      <c r="O15" s="1"/>
      <c r="P15" s="1"/>
      <c r="Q15" s="1"/>
    </row>
    <row r="16" spans="1:17" ht="12.75">
      <c r="A16" s="22"/>
      <c r="B16" s="22"/>
      <c r="C16" s="22"/>
      <c r="D16" s="22"/>
      <c r="E16" s="22"/>
      <c r="F16" s="22"/>
      <c r="G16" s="22"/>
      <c r="H16" s="22" t="s">
        <v>295</v>
      </c>
      <c r="I16" s="28"/>
      <c r="J16" s="31"/>
      <c r="K16" s="22"/>
      <c r="L16" s="1"/>
      <c r="M16" s="1"/>
      <c r="N16" s="1"/>
      <c r="O16" s="1"/>
      <c r="P16" s="1"/>
      <c r="Q16" s="1"/>
    </row>
    <row r="17" spans="1:17" ht="12.75">
      <c r="A17" s="28"/>
      <c r="B17" s="22"/>
      <c r="C17" s="22"/>
      <c r="D17" s="22"/>
      <c r="E17" s="22"/>
      <c r="F17" s="22" t="s">
        <v>292</v>
      </c>
      <c r="G17" s="128" t="s">
        <v>152</v>
      </c>
      <c r="H17" s="22" t="s">
        <v>296</v>
      </c>
      <c r="I17" s="22" t="s">
        <v>298</v>
      </c>
      <c r="J17" s="31"/>
      <c r="K17" s="22"/>
      <c r="L17" s="1"/>
      <c r="M17" s="1"/>
      <c r="N17" s="1"/>
      <c r="O17" s="1"/>
      <c r="P17" s="1"/>
      <c r="Q17" s="1"/>
    </row>
    <row r="18" spans="1:17" ht="12.75">
      <c r="A18" s="51" t="s">
        <v>289</v>
      </c>
      <c r="B18" s="22"/>
      <c r="C18" s="22"/>
      <c r="D18" s="22"/>
      <c r="E18" s="22"/>
      <c r="F18" s="22" t="s">
        <v>293</v>
      </c>
      <c r="G18" s="27" t="s">
        <v>294</v>
      </c>
      <c r="H18" s="22" t="s">
        <v>344</v>
      </c>
      <c r="I18" s="22" t="s">
        <v>299</v>
      </c>
      <c r="J18" s="22"/>
      <c r="K18" s="22"/>
      <c r="L18" s="1"/>
      <c r="M18" s="1"/>
      <c r="N18" s="1"/>
      <c r="O18" s="1"/>
      <c r="P18" s="1"/>
      <c r="Q18" s="1"/>
    </row>
    <row r="19" spans="1:17" ht="12.75">
      <c r="A19" s="22" t="s">
        <v>303</v>
      </c>
      <c r="B19" s="51"/>
      <c r="C19" s="51"/>
      <c r="D19" s="51"/>
      <c r="E19" s="51"/>
      <c r="F19" s="33">
        <v>37000</v>
      </c>
      <c r="G19" s="31">
        <f>+(F19/3)*1</f>
        <v>12333.333333333334</v>
      </c>
      <c r="H19" s="31">
        <f>+G19</f>
        <v>12333.333333333334</v>
      </c>
      <c r="I19" s="31">
        <f>+F19-G19-H19</f>
        <v>12333.33333333333</v>
      </c>
      <c r="J19" s="22"/>
      <c r="K19" s="59"/>
      <c r="L19" s="25"/>
      <c r="M19" s="25"/>
      <c r="N19" s="1"/>
      <c r="O19" s="1"/>
      <c r="P19" s="1"/>
      <c r="Q19" s="1"/>
    </row>
    <row r="20" spans="1:17" ht="12.75">
      <c r="A20" s="51"/>
      <c r="B20" s="51"/>
      <c r="C20" s="51"/>
      <c r="D20" s="51"/>
      <c r="E20" s="51"/>
      <c r="J20" s="31"/>
      <c r="K20" s="59"/>
      <c r="L20" s="25"/>
      <c r="M20" s="25"/>
      <c r="N20" s="1"/>
      <c r="O20" s="1"/>
      <c r="P20" s="1"/>
      <c r="Q20" s="1"/>
    </row>
    <row r="21" spans="1:17" ht="12.75">
      <c r="A21" s="51"/>
      <c r="B21" s="51"/>
      <c r="C21" s="51"/>
      <c r="D21" s="51"/>
      <c r="E21" s="51"/>
      <c r="F21" s="22"/>
      <c r="G21" s="22"/>
      <c r="H21" s="22" t="s">
        <v>295</v>
      </c>
      <c r="I21" s="28"/>
      <c r="J21" s="33"/>
      <c r="K21" s="33"/>
      <c r="L21" s="25"/>
      <c r="M21" s="25"/>
      <c r="N21" s="1"/>
      <c r="O21" s="1"/>
      <c r="P21" s="1"/>
      <c r="Q21" s="1"/>
    </row>
    <row r="22" spans="1:17" ht="12.75">
      <c r="A22" s="51" t="s">
        <v>290</v>
      </c>
      <c r="B22" s="51"/>
      <c r="C22" s="51"/>
      <c r="D22" s="51"/>
      <c r="E22" s="129" t="s">
        <v>300</v>
      </c>
      <c r="F22" s="22" t="s">
        <v>292</v>
      </c>
      <c r="G22" s="128" t="s">
        <v>152</v>
      </c>
      <c r="H22" s="22" t="s">
        <v>296</v>
      </c>
      <c r="I22" s="22" t="s">
        <v>298</v>
      </c>
      <c r="J22" s="33"/>
      <c r="K22" s="33"/>
      <c r="L22" s="25"/>
      <c r="M22" s="25"/>
      <c r="N22" s="1"/>
      <c r="O22" s="1"/>
      <c r="P22" s="1"/>
      <c r="Q22" s="1"/>
    </row>
    <row r="23" spans="1:17" ht="12.75">
      <c r="A23" s="62" t="s">
        <v>304</v>
      </c>
      <c r="B23" s="51"/>
      <c r="C23" s="51"/>
      <c r="D23" s="51"/>
      <c r="E23" s="121" t="s">
        <v>301</v>
      </c>
      <c r="F23" s="22" t="s">
        <v>293</v>
      </c>
      <c r="G23" s="27" t="s">
        <v>294</v>
      </c>
      <c r="H23" s="22" t="s">
        <v>344</v>
      </c>
      <c r="I23" s="22" t="s">
        <v>299</v>
      </c>
      <c r="J23" s="33"/>
      <c r="K23" s="33"/>
      <c r="L23" s="25"/>
      <c r="M23" s="25"/>
      <c r="N23" s="1"/>
      <c r="O23" s="1"/>
      <c r="P23" s="1"/>
      <c r="Q23" s="1"/>
    </row>
    <row r="24" spans="1:17" ht="12.75">
      <c r="A24" s="58" t="s">
        <v>305</v>
      </c>
      <c r="B24" s="65" t="s">
        <v>311</v>
      </c>
      <c r="C24" s="65"/>
      <c r="D24" s="65"/>
      <c r="E24" s="65"/>
      <c r="F24" s="64"/>
      <c r="G24" s="64"/>
      <c r="H24" s="58"/>
      <c r="I24" s="58"/>
      <c r="J24" s="33"/>
      <c r="K24" s="51"/>
      <c r="L24" s="25"/>
      <c r="M24" s="25"/>
      <c r="N24" s="1"/>
      <c r="O24" s="1"/>
      <c r="P24" s="1"/>
      <c r="Q24" s="1"/>
    </row>
    <row r="25" spans="1:17" ht="12.75">
      <c r="A25" s="22">
        <v>215</v>
      </c>
      <c r="B25" s="22" t="s">
        <v>312</v>
      </c>
      <c r="C25" s="22"/>
      <c r="D25" s="22" t="s">
        <v>306</v>
      </c>
      <c r="E25" s="105">
        <v>34759</v>
      </c>
      <c r="F25" s="31">
        <v>6000</v>
      </c>
      <c r="G25" s="27"/>
      <c r="H25" s="31">
        <f>+F25/3</f>
        <v>2000</v>
      </c>
      <c r="I25" s="31">
        <f>+F25-H25</f>
        <v>4000</v>
      </c>
      <c r="J25" s="33"/>
      <c r="K25" s="51"/>
      <c r="L25" s="25"/>
      <c r="M25" s="25"/>
      <c r="N25" s="1"/>
      <c r="O25" s="1"/>
      <c r="P25" s="1"/>
      <c r="Q25" s="1"/>
    </row>
    <row r="26" spans="1:17" ht="12.75">
      <c r="A26" s="22">
        <v>215</v>
      </c>
      <c r="B26" s="22" t="s">
        <v>313</v>
      </c>
      <c r="C26" s="22"/>
      <c r="D26" s="22" t="s">
        <v>307</v>
      </c>
      <c r="E26" s="105">
        <v>34759</v>
      </c>
      <c r="F26" s="31">
        <v>14200</v>
      </c>
      <c r="G26" s="27"/>
      <c r="H26" s="31">
        <f>+F26/3</f>
        <v>4733.333333333333</v>
      </c>
      <c r="I26" s="31">
        <f>+F26-H26</f>
        <v>9466.666666666668</v>
      </c>
      <c r="J26" s="33"/>
      <c r="K26" s="33"/>
      <c r="L26" s="21"/>
      <c r="M26" s="16"/>
      <c r="N26" s="1"/>
      <c r="O26" s="1"/>
      <c r="P26" s="1"/>
      <c r="Q26" s="1"/>
    </row>
    <row r="27" spans="1:17" ht="12.75">
      <c r="A27" s="22">
        <v>215</v>
      </c>
      <c r="B27" s="22" t="s">
        <v>314</v>
      </c>
      <c r="C27" s="22"/>
      <c r="D27" s="22" t="s">
        <v>308</v>
      </c>
      <c r="E27" s="105">
        <v>34759</v>
      </c>
      <c r="F27" s="31">
        <v>3000</v>
      </c>
      <c r="G27" s="27"/>
      <c r="H27" s="31">
        <f>+F27/3</f>
        <v>1000</v>
      </c>
      <c r="I27" s="31">
        <f>+F27-H27</f>
        <v>2000</v>
      </c>
      <c r="J27" s="33"/>
      <c r="K27" s="33"/>
      <c r="L27" s="21"/>
      <c r="M27" s="21"/>
      <c r="N27" s="1"/>
      <c r="O27" s="1"/>
      <c r="P27" s="1"/>
      <c r="Q27" s="1"/>
    </row>
    <row r="28" spans="1:17" ht="12.75">
      <c r="A28" s="22">
        <v>455</v>
      </c>
      <c r="B28" s="22" t="s">
        <v>313</v>
      </c>
      <c r="C28" s="22"/>
      <c r="D28" s="22" t="s">
        <v>309</v>
      </c>
      <c r="E28" s="105">
        <v>34856</v>
      </c>
      <c r="F28" s="31">
        <v>14000</v>
      </c>
      <c r="G28" s="27"/>
      <c r="H28" s="31">
        <f>+F28/3</f>
        <v>4666.666666666667</v>
      </c>
      <c r="I28" s="31">
        <f>+F28-H28</f>
        <v>9333.333333333332</v>
      </c>
      <c r="J28" s="33"/>
      <c r="K28" s="33"/>
      <c r="L28" s="21"/>
      <c r="M28" s="21"/>
      <c r="N28" s="1"/>
      <c r="O28" s="1"/>
      <c r="P28" s="1"/>
      <c r="Q28" s="1"/>
    </row>
    <row r="29" spans="1:17" ht="12.75">
      <c r="A29" s="22">
        <v>455</v>
      </c>
      <c r="B29" s="22" t="s">
        <v>313</v>
      </c>
      <c r="C29" s="22"/>
      <c r="D29" s="22" t="s">
        <v>309</v>
      </c>
      <c r="E29" s="105">
        <v>34856</v>
      </c>
      <c r="F29" s="71">
        <v>14000</v>
      </c>
      <c r="G29" s="27"/>
      <c r="H29" s="71">
        <f>+F29/3</f>
        <v>4666.666666666667</v>
      </c>
      <c r="I29" s="71">
        <f>+F29-H29</f>
        <v>9333.333333333332</v>
      </c>
      <c r="J29" s="33"/>
      <c r="K29" s="33"/>
      <c r="L29" s="21"/>
      <c r="M29" s="21"/>
      <c r="N29" s="1"/>
      <c r="O29" s="1"/>
      <c r="P29" s="1"/>
      <c r="Q29" s="1"/>
    </row>
    <row r="30" spans="1:17" ht="12.75">
      <c r="A30" s="22" t="s">
        <v>345</v>
      </c>
      <c r="B30" s="22"/>
      <c r="C30" s="22"/>
      <c r="D30" s="22"/>
      <c r="E30" s="22"/>
      <c r="F30" s="31">
        <f>SUM(F25:F29)</f>
        <v>51200</v>
      </c>
      <c r="G30" s="27"/>
      <c r="H30" s="31">
        <f>SUM(H25:H29)</f>
        <v>17066.666666666668</v>
      </c>
      <c r="I30" s="31">
        <f>SUM(I25:I29)</f>
        <v>34133.33333333333</v>
      </c>
      <c r="J30" s="33"/>
      <c r="K30" s="33"/>
      <c r="L30" s="21"/>
      <c r="M30" s="21"/>
      <c r="N30" s="1"/>
      <c r="O30" s="1"/>
      <c r="P30" s="1"/>
      <c r="Q30" s="1"/>
    </row>
    <row r="31" spans="1:17" ht="12.75">
      <c r="A31" s="22"/>
      <c r="B31" s="22"/>
      <c r="C31" s="22"/>
      <c r="D31" s="22"/>
      <c r="E31" s="22"/>
      <c r="F31" s="22"/>
      <c r="G31" s="22"/>
      <c r="H31" s="22"/>
      <c r="I31" s="22"/>
      <c r="J31" s="51"/>
      <c r="K31" s="51"/>
      <c r="L31" s="16"/>
      <c r="M31" s="16"/>
      <c r="N31" s="1"/>
      <c r="O31" s="1"/>
      <c r="P31" s="1"/>
      <c r="Q31" s="1"/>
    </row>
    <row r="32" spans="1:17" ht="12.75">
      <c r="A32" s="22" t="s">
        <v>291</v>
      </c>
      <c r="B32" s="22"/>
      <c r="C32" s="22"/>
      <c r="D32" s="22"/>
      <c r="E32" s="22"/>
      <c r="F32" s="22"/>
      <c r="G32" s="22"/>
      <c r="H32" s="22"/>
      <c r="I32" s="22"/>
      <c r="J32" s="51"/>
      <c r="K32" s="51"/>
      <c r="L32" s="16"/>
      <c r="M32" s="16"/>
      <c r="N32" s="1"/>
      <c r="O32" s="1"/>
      <c r="P32" s="1"/>
      <c r="Q32" s="1"/>
    </row>
    <row r="33" spans="1:17" ht="12.75">
      <c r="A33" s="22" t="s">
        <v>315</v>
      </c>
      <c r="B33" s="22"/>
      <c r="C33" s="22"/>
      <c r="D33" s="22"/>
      <c r="E33" s="22" t="s">
        <v>316</v>
      </c>
      <c r="F33" s="22"/>
      <c r="G33" s="63"/>
      <c r="H33" s="22"/>
      <c r="I33" s="66"/>
      <c r="J33" s="51"/>
      <c r="K33" s="51"/>
      <c r="L33" s="16"/>
      <c r="M33" s="16"/>
      <c r="N33" s="1"/>
      <c r="O33" s="1"/>
      <c r="P33" s="1"/>
      <c r="Q33" s="1"/>
    </row>
    <row r="34" spans="1:17" ht="12.75">
      <c r="A34" s="58" t="s">
        <v>305</v>
      </c>
      <c r="B34" s="65" t="s">
        <v>328</v>
      </c>
      <c r="C34" s="65"/>
      <c r="D34" s="65"/>
      <c r="E34" s="65" t="s">
        <v>301</v>
      </c>
      <c r="F34" s="65" t="s">
        <v>317</v>
      </c>
      <c r="G34" s="51"/>
      <c r="H34" s="68"/>
      <c r="I34" s="68"/>
      <c r="K34" s="59"/>
      <c r="L34" s="14"/>
      <c r="M34" s="16"/>
      <c r="N34" s="1"/>
      <c r="O34" s="1"/>
      <c r="P34" s="1"/>
      <c r="Q34" s="1"/>
    </row>
    <row r="35" spans="1:17" ht="12.75">
      <c r="A35" s="32" t="str">
        <f>"522"</f>
        <v>522</v>
      </c>
      <c r="B35" s="22" t="s">
        <v>312</v>
      </c>
      <c r="D35" s="22" t="s">
        <v>310</v>
      </c>
      <c r="E35" s="105">
        <v>34759</v>
      </c>
      <c r="F35" s="31">
        <v>3000</v>
      </c>
      <c r="G35" s="33"/>
      <c r="H35" s="33"/>
      <c r="I35" s="33"/>
      <c r="J35" s="59"/>
      <c r="K35" s="59"/>
      <c r="L35" s="14"/>
      <c r="M35" s="16"/>
      <c r="N35" s="1"/>
      <c r="O35" s="1"/>
      <c r="P35" s="1"/>
      <c r="Q35" s="1"/>
    </row>
    <row r="36" spans="1:17" ht="12.75">
      <c r="A36" s="22"/>
      <c r="B36" s="22"/>
      <c r="C36" s="22"/>
      <c r="D36" s="22"/>
      <c r="E36" s="22"/>
      <c r="F36" s="31"/>
      <c r="G36" s="32"/>
      <c r="H36" s="33"/>
      <c r="I36" s="33"/>
      <c r="J36" s="33"/>
      <c r="K36" s="33"/>
      <c r="L36" s="21"/>
      <c r="M36" s="16"/>
      <c r="N36" s="1"/>
      <c r="O36" s="1"/>
      <c r="P36" s="1"/>
      <c r="Q36" s="1"/>
    </row>
    <row r="37" spans="6:17" ht="12.75">
      <c r="F37" s="22"/>
      <c r="G37" s="22"/>
      <c r="H37" s="22" t="s">
        <v>295</v>
      </c>
      <c r="I37" s="28"/>
      <c r="J37" s="33"/>
      <c r="K37" s="33"/>
      <c r="L37" s="21"/>
      <c r="M37" s="16"/>
      <c r="N37" s="1"/>
      <c r="O37" s="1"/>
      <c r="P37" s="1"/>
      <c r="Q37" s="1"/>
    </row>
    <row r="38" spans="2:17" ht="12.75">
      <c r="B38" s="22"/>
      <c r="C38" s="22"/>
      <c r="D38" s="22"/>
      <c r="E38" s="22"/>
      <c r="F38" s="22" t="s">
        <v>292</v>
      </c>
      <c r="G38" s="128" t="s">
        <v>152</v>
      </c>
      <c r="H38" s="22" t="s">
        <v>296</v>
      </c>
      <c r="I38" s="22" t="s">
        <v>298</v>
      </c>
      <c r="L38" s="21"/>
      <c r="M38" s="16"/>
      <c r="N38" s="1"/>
      <c r="O38" s="1"/>
      <c r="P38" s="1"/>
      <c r="Q38" s="1"/>
    </row>
    <row r="39" spans="1:17" ht="12.75">
      <c r="A39" s="22"/>
      <c r="B39" s="22"/>
      <c r="C39" s="22"/>
      <c r="D39" s="22"/>
      <c r="E39" s="22"/>
      <c r="F39" s="22" t="s">
        <v>293</v>
      </c>
      <c r="G39" s="27" t="s">
        <v>294</v>
      </c>
      <c r="H39" s="22" t="s">
        <v>297</v>
      </c>
      <c r="I39" s="22" t="s">
        <v>299</v>
      </c>
      <c r="L39" s="21"/>
      <c r="M39" s="16"/>
      <c r="N39" s="1"/>
      <c r="O39" s="1"/>
      <c r="P39" s="1"/>
      <c r="Q39" s="1"/>
    </row>
    <row r="40" spans="1:17" ht="12.75">
      <c r="A40" s="28" t="s">
        <v>318</v>
      </c>
      <c r="B40" s="22"/>
      <c r="C40" s="22"/>
      <c r="D40" s="22"/>
      <c r="E40" s="22"/>
      <c r="F40" s="31">
        <f>+F14+F19+F30-F35</f>
        <v>133200</v>
      </c>
      <c r="G40" s="31">
        <f>+G19+G14</f>
        <v>44333.333333333336</v>
      </c>
      <c r="H40" s="31">
        <f>+H14+H19+H30</f>
        <v>45400</v>
      </c>
      <c r="I40" s="31">
        <f>+F40-G40-H40</f>
        <v>43466.66666666666</v>
      </c>
      <c r="J40" s="33"/>
      <c r="K40" s="33"/>
      <c r="L40" s="21"/>
      <c r="M40" s="16"/>
      <c r="N40" s="1"/>
      <c r="O40" s="1"/>
      <c r="P40" s="1"/>
      <c r="Q40" s="1"/>
    </row>
    <row r="41" spans="1:17" ht="12.75">
      <c r="A41" s="22"/>
      <c r="B41" s="22"/>
      <c r="C41" s="22"/>
      <c r="D41" s="22"/>
      <c r="E41" s="22"/>
      <c r="F41" s="22"/>
      <c r="G41" s="22"/>
      <c r="H41" s="22"/>
      <c r="I41" s="31"/>
      <c r="J41" s="33"/>
      <c r="K41" s="33"/>
      <c r="L41" s="21"/>
      <c r="M41" s="16"/>
      <c r="N41" s="1"/>
      <c r="O41" s="1"/>
      <c r="P41" s="1"/>
      <c r="Q41" s="1"/>
    </row>
    <row r="42" spans="1:17" ht="12.75">
      <c r="A42" s="22"/>
      <c r="B42" s="22"/>
      <c r="C42" s="22"/>
      <c r="D42" s="22"/>
      <c r="E42" s="22"/>
      <c r="F42" s="22"/>
      <c r="G42" s="22"/>
      <c r="H42" s="22"/>
      <c r="I42" s="22"/>
      <c r="J42" s="33"/>
      <c r="K42" s="33"/>
      <c r="L42" s="21"/>
      <c r="M42" s="16"/>
      <c r="N42" s="1"/>
      <c r="O42" s="1"/>
      <c r="P42" s="1"/>
      <c r="Q42" s="1"/>
    </row>
    <row r="43" spans="1:17" ht="12.75">
      <c r="A43" s="51" t="s">
        <v>319</v>
      </c>
      <c r="B43" s="51"/>
      <c r="C43" s="51"/>
      <c r="D43" s="51"/>
      <c r="E43" s="51"/>
      <c r="F43" s="51"/>
      <c r="G43" s="46"/>
      <c r="H43" s="51"/>
      <c r="I43" s="33"/>
      <c r="J43" s="33"/>
      <c r="K43" s="33"/>
      <c r="L43" s="21"/>
      <c r="M43" s="16"/>
      <c r="N43" s="1"/>
      <c r="O43" s="1"/>
      <c r="P43" s="1"/>
      <c r="Q43" s="1"/>
    </row>
    <row r="44" spans="1:17" ht="12.75">
      <c r="A44" s="51"/>
      <c r="B44" s="51"/>
      <c r="C44" s="51"/>
      <c r="D44" s="51"/>
      <c r="E44" s="51"/>
      <c r="F44" s="51"/>
      <c r="G44" s="46"/>
      <c r="H44" s="51"/>
      <c r="I44" s="33"/>
      <c r="J44" s="33"/>
      <c r="K44" s="33"/>
      <c r="L44" s="21"/>
      <c r="M44" s="16"/>
      <c r="N44" s="1"/>
      <c r="O44" s="1"/>
      <c r="P44" s="1"/>
      <c r="Q44" s="1"/>
    </row>
    <row r="45" spans="1:17" ht="12.75">
      <c r="A45" s="51"/>
      <c r="B45" s="51"/>
      <c r="C45" s="51"/>
      <c r="D45" s="51"/>
      <c r="E45" s="51"/>
      <c r="F45" s="51"/>
      <c r="G45" s="46"/>
      <c r="H45" s="51"/>
      <c r="I45" s="33"/>
      <c r="J45" s="33"/>
      <c r="K45" s="51"/>
      <c r="L45" s="16"/>
      <c r="M45" s="16"/>
      <c r="N45" s="1"/>
      <c r="O45" s="1"/>
      <c r="P45" s="1"/>
      <c r="Q45" s="1"/>
    </row>
    <row r="46" spans="1:17" ht="12.75">
      <c r="A46" s="51"/>
      <c r="B46" s="51"/>
      <c r="C46" s="51"/>
      <c r="D46" s="51"/>
      <c r="E46" s="51"/>
      <c r="F46" s="51"/>
      <c r="G46" s="67"/>
      <c r="H46" s="51"/>
      <c r="I46" s="68"/>
      <c r="J46" s="68"/>
      <c r="K46" s="59"/>
      <c r="L46" s="16"/>
      <c r="M46" s="16"/>
      <c r="N46" s="1"/>
      <c r="O46" s="1"/>
      <c r="P46" s="1"/>
      <c r="Q46" s="1"/>
    </row>
    <row r="47" spans="1:17" ht="12.75">
      <c r="A47" s="51"/>
      <c r="B47" s="51"/>
      <c r="C47" s="51"/>
      <c r="D47" s="51"/>
      <c r="E47" s="51"/>
      <c r="F47" s="59"/>
      <c r="G47" s="67"/>
      <c r="H47" s="51"/>
      <c r="I47" s="68"/>
      <c r="J47" s="68"/>
      <c r="K47" s="59"/>
      <c r="L47" s="16"/>
      <c r="M47" s="16"/>
      <c r="N47" s="1"/>
      <c r="O47" s="1"/>
      <c r="P47" s="1"/>
      <c r="Q47" s="1"/>
    </row>
    <row r="48" spans="1:17" ht="12.75">
      <c r="A48" s="51"/>
      <c r="B48" s="51"/>
      <c r="C48" s="51"/>
      <c r="D48" s="51"/>
      <c r="E48" s="51"/>
      <c r="F48" s="33"/>
      <c r="G48" s="46"/>
      <c r="H48" s="69"/>
      <c r="I48" s="33"/>
      <c r="J48" s="33"/>
      <c r="K48" s="33"/>
      <c r="L48" s="16"/>
      <c r="M48" s="16"/>
      <c r="N48" s="1"/>
      <c r="O48" s="1"/>
      <c r="P48" s="1"/>
      <c r="Q48" s="1"/>
    </row>
    <row r="49" spans="1:17" ht="12.75">
      <c r="A49" s="51"/>
      <c r="B49" s="51"/>
      <c r="C49" s="51"/>
      <c r="D49" s="51"/>
      <c r="E49" s="51"/>
      <c r="F49" s="33"/>
      <c r="G49" s="46"/>
      <c r="H49" s="69"/>
      <c r="I49" s="33"/>
      <c r="J49" s="33"/>
      <c r="K49" s="33"/>
      <c r="L49" s="16"/>
      <c r="M49" s="16"/>
      <c r="N49" s="1"/>
      <c r="O49" s="1"/>
      <c r="P49" s="1"/>
      <c r="Q49" s="1"/>
    </row>
    <row r="50" spans="1:17" ht="12.75">
      <c r="A50" s="51"/>
      <c r="B50" s="51"/>
      <c r="C50" s="51"/>
      <c r="D50" s="51"/>
      <c r="E50" s="51"/>
      <c r="F50" s="33"/>
      <c r="G50" s="46"/>
      <c r="H50" s="51"/>
      <c r="I50" s="33"/>
      <c r="J50" s="33"/>
      <c r="K50" s="33"/>
      <c r="L50" s="16"/>
      <c r="M50" s="16"/>
      <c r="N50" s="1"/>
      <c r="O50" s="1"/>
      <c r="P50" s="1"/>
      <c r="Q50" s="1"/>
    </row>
    <row r="51" spans="1:17" ht="12.75">
      <c r="A51" s="51"/>
      <c r="B51" s="51"/>
      <c r="C51" s="51"/>
      <c r="D51" s="51"/>
      <c r="E51" s="51"/>
      <c r="F51" s="33"/>
      <c r="G51" s="67"/>
      <c r="H51" s="51"/>
      <c r="I51" s="68"/>
      <c r="J51" s="33"/>
      <c r="K51" s="68"/>
      <c r="L51" s="16"/>
      <c r="M51" s="16"/>
      <c r="N51" s="1"/>
      <c r="O51" s="1"/>
      <c r="P51" s="1"/>
      <c r="Q51" s="1"/>
    </row>
    <row r="52" spans="1:17" ht="12.75">
      <c r="A52" s="51"/>
      <c r="B52" s="51"/>
      <c r="C52" s="51"/>
      <c r="D52" s="51"/>
      <c r="E52" s="51"/>
      <c r="F52" s="68"/>
      <c r="G52" s="67"/>
      <c r="H52" s="51"/>
      <c r="I52" s="68"/>
      <c r="J52" s="33"/>
      <c r="K52" s="68"/>
      <c r="L52" s="16"/>
      <c r="M52" s="16"/>
      <c r="N52" s="1"/>
      <c r="O52" s="1"/>
      <c r="P52" s="1"/>
      <c r="Q52" s="1"/>
    </row>
    <row r="53" spans="1:17" ht="12.75">
      <c r="A53" s="51"/>
      <c r="B53" s="51"/>
      <c r="C53" s="51"/>
      <c r="D53" s="51"/>
      <c r="E53" s="51"/>
      <c r="F53" s="33"/>
      <c r="G53" s="46"/>
      <c r="H53" s="70"/>
      <c r="I53" s="33"/>
      <c r="J53" s="33"/>
      <c r="K53" s="33"/>
      <c r="L53" s="16"/>
      <c r="M53" s="16"/>
      <c r="N53" s="1"/>
      <c r="O53" s="1"/>
      <c r="P53" s="1"/>
      <c r="Q53" s="1"/>
    </row>
    <row r="54" spans="1:17" ht="12.75">
      <c r="A54" s="51"/>
      <c r="B54" s="51"/>
      <c r="C54" s="51"/>
      <c r="D54" s="51"/>
      <c r="E54" s="51"/>
      <c r="F54" s="51"/>
      <c r="G54" s="46"/>
      <c r="H54" s="51"/>
      <c r="I54" s="51"/>
      <c r="J54" s="33"/>
      <c r="K54" s="51"/>
      <c r="L54" s="16"/>
      <c r="M54" s="16"/>
      <c r="N54" s="1"/>
      <c r="O54" s="1"/>
      <c r="P54" s="1"/>
      <c r="Q54" s="1"/>
    </row>
    <row r="55" spans="1:17" ht="12.75">
      <c r="A55" s="51"/>
      <c r="B55" s="51"/>
      <c r="C55" s="51"/>
      <c r="D55" s="51"/>
      <c r="E55" s="51"/>
      <c r="F55" s="51"/>
      <c r="G55" s="67"/>
      <c r="H55" s="51"/>
      <c r="I55" s="51"/>
      <c r="J55" s="68"/>
      <c r="K55" s="51"/>
      <c r="L55" s="14"/>
      <c r="M55" s="16"/>
      <c r="N55" s="1"/>
      <c r="O55" s="1"/>
      <c r="P55" s="1"/>
      <c r="Q55" s="1"/>
    </row>
    <row r="56" spans="1:17" ht="12.75">
      <c r="A56" s="51"/>
      <c r="B56" s="51"/>
      <c r="C56" s="51"/>
      <c r="D56" s="51"/>
      <c r="E56" s="51"/>
      <c r="F56" s="51"/>
      <c r="G56" s="33"/>
      <c r="H56" s="51"/>
      <c r="I56" s="51"/>
      <c r="J56" s="33"/>
      <c r="K56" s="51"/>
      <c r="L56" s="21"/>
      <c r="M56" s="16"/>
      <c r="N56" s="1"/>
      <c r="O56" s="1"/>
      <c r="P56" s="1"/>
      <c r="Q56" s="1"/>
    </row>
    <row r="57" spans="1:17" ht="12.75">
      <c r="A57" s="51"/>
      <c r="B57" s="51"/>
      <c r="C57" s="51"/>
      <c r="D57" s="51"/>
      <c r="E57" s="51"/>
      <c r="F57" s="51"/>
      <c r="G57" s="46"/>
      <c r="H57" s="51"/>
      <c r="I57" s="51"/>
      <c r="J57" s="33"/>
      <c r="K57" s="51"/>
      <c r="L57" s="16"/>
      <c r="M57" s="16"/>
      <c r="N57" s="1"/>
      <c r="O57" s="1"/>
      <c r="P57" s="1"/>
      <c r="Q57" s="1"/>
    </row>
    <row r="58" spans="1:17" ht="12.75">
      <c r="A58" s="51"/>
      <c r="B58" s="51"/>
      <c r="C58" s="51"/>
      <c r="D58" s="51"/>
      <c r="E58" s="51"/>
      <c r="F58" s="51"/>
      <c r="G58" s="46"/>
      <c r="H58" s="51"/>
      <c r="I58" s="51"/>
      <c r="J58" s="33"/>
      <c r="K58" s="51"/>
      <c r="L58" s="16"/>
      <c r="M58" s="16"/>
      <c r="N58" s="1"/>
      <c r="O58" s="1"/>
      <c r="P58" s="1"/>
      <c r="Q58" s="1"/>
    </row>
    <row r="59" spans="1:17" ht="12.75">
      <c r="A59" s="51"/>
      <c r="B59" s="51"/>
      <c r="C59" s="51"/>
      <c r="D59" s="51"/>
      <c r="E59" s="51"/>
      <c r="F59" s="51"/>
      <c r="G59" s="46"/>
      <c r="H59" s="51"/>
      <c r="I59" s="51"/>
      <c r="J59" s="51"/>
      <c r="K59" s="51"/>
      <c r="L59" s="16"/>
      <c r="M59" s="16"/>
      <c r="N59" s="1"/>
      <c r="O59" s="1"/>
      <c r="P59" s="1"/>
      <c r="Q59" s="1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25"/>
      <c r="M60" s="25"/>
    </row>
    <row r="61" spans="1:13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25"/>
      <c r="M61" s="25"/>
    </row>
    <row r="62" spans="1:13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25"/>
      <c r="M62" s="25"/>
    </row>
    <row r="63" spans="1:1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25"/>
      <c r="M63" s="25"/>
    </row>
    <row r="64" spans="1:13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25"/>
      <c r="M64" s="25"/>
    </row>
    <row r="65" spans="1:13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25"/>
      <c r="M65" s="25"/>
    </row>
    <row r="66" spans="1:1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25"/>
      <c r="M66" s="25"/>
    </row>
    <row r="67" spans="1:1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25"/>
      <c r="M67" s="25"/>
    </row>
    <row r="68" spans="1:1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25"/>
      <c r="M68" s="25"/>
    </row>
    <row r="69" spans="1:1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25"/>
      <c r="M69" s="25"/>
    </row>
    <row r="70" spans="1:1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</row>
    <row r="71" spans="1:1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</row>
    <row r="72" spans="1:1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</row>
    <row r="73" spans="1:1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</row>
    <row r="74" spans="1:13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</row>
    <row r="75" spans="1:13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</row>
    <row r="76" spans="1:13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</row>
    <row r="77" spans="1:13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</row>
    <row r="78" spans="1:13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</row>
    <row r="79" spans="1:13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</row>
    <row r="80" spans="1:13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</row>
    <row r="81" spans="1:13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</row>
    <row r="82" spans="1:13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25"/>
      <c r="M92" s="25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25"/>
      <c r="M93" s="25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25"/>
      <c r="M94" s="25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25"/>
      <c r="M95" s="25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25"/>
      <c r="M96" s="25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25"/>
      <c r="M97" s="25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25"/>
      <c r="M98" s="25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25"/>
      <c r="M99" s="25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25"/>
      <c r="M100" s="25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25"/>
      <c r="M101" s="25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25"/>
      <c r="M102" s="25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25"/>
      <c r="M103" s="25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25"/>
      <c r="M104" s="25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25"/>
      <c r="M105" s="25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25"/>
      <c r="M106" s="25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25"/>
      <c r="M107" s="25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25"/>
      <c r="M108" s="25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25"/>
      <c r="M109" s="25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25"/>
      <c r="M110" s="25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25"/>
      <c r="M111" s="25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25"/>
      <c r="M112" s="25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25"/>
      <c r="M113" s="25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25"/>
      <c r="M114" s="25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25"/>
      <c r="M115" s="25"/>
    </row>
    <row r="116" spans="1:13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25"/>
      <c r="M116" s="25"/>
    </row>
    <row r="117" spans="1:13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25"/>
      <c r="M117" s="25"/>
    </row>
    <row r="118" spans="1:13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25"/>
      <c r="M118" s="25"/>
    </row>
    <row r="119" spans="1:13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25"/>
      <c r="M119" s="25"/>
    </row>
    <row r="120" spans="1:13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25"/>
      <c r="M120" s="25"/>
    </row>
    <row r="121" spans="1:13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25"/>
      <c r="M121" s="25"/>
    </row>
    <row r="122" spans="1:13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25"/>
      <c r="M122" s="25"/>
    </row>
    <row r="123" spans="1:13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25"/>
      <c r="M123" s="25"/>
    </row>
    <row r="124" spans="1:13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25"/>
      <c r="M124" s="25"/>
    </row>
    <row r="125" spans="1:13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25"/>
      <c r="M125" s="25"/>
    </row>
    <row r="126" spans="1:13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25"/>
      <c r="M126" s="25"/>
    </row>
    <row r="127" spans="1:13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25"/>
      <c r="M127" s="25"/>
    </row>
    <row r="128" spans="1:13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25"/>
      <c r="M128" s="25"/>
    </row>
    <row r="129" spans="1:13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25"/>
      <c r="M129" s="25"/>
    </row>
    <row r="130" spans="1:13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25"/>
      <c r="M130" s="25"/>
    </row>
    <row r="131" spans="1:13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25"/>
      <c r="M131" s="25"/>
    </row>
    <row r="132" spans="1:13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25"/>
      <c r="M132" s="25"/>
    </row>
    <row r="133" spans="1:13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25"/>
      <c r="M133" s="25"/>
    </row>
    <row r="134" spans="1:13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25"/>
      <c r="M134" s="25"/>
    </row>
    <row r="135" spans="1:13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25"/>
      <c r="M135" s="25"/>
    </row>
    <row r="136" spans="1:13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25"/>
      <c r="M136" s="25"/>
    </row>
    <row r="137" spans="1:13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25"/>
      <c r="M137" s="25"/>
    </row>
    <row r="138" spans="1:13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25"/>
      <c r="M138" s="25"/>
    </row>
    <row r="139" spans="1:13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25"/>
      <c r="M139" s="25"/>
    </row>
    <row r="140" spans="1:13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25"/>
      <c r="M140" s="25"/>
    </row>
    <row r="141" spans="1:13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25"/>
      <c r="M141" s="25"/>
    </row>
    <row r="142" spans="1:13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25"/>
      <c r="M142" s="25"/>
    </row>
    <row r="143" spans="1:13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25"/>
      <c r="M143" s="25"/>
    </row>
    <row r="144" spans="1:13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25"/>
      <c r="M144" s="25"/>
    </row>
    <row r="145" spans="1:13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25"/>
      <c r="M145" s="25"/>
    </row>
    <row r="146" spans="1:13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25"/>
      <c r="M146" s="25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25"/>
      <c r="M147" s="25"/>
    </row>
    <row r="148" spans="1:13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25"/>
      <c r="M148" s="25"/>
    </row>
    <row r="149" spans="1:13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25"/>
      <c r="M149" s="25"/>
    </row>
    <row r="150" spans="1:13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25"/>
      <c r="M150" s="25"/>
    </row>
    <row r="151" spans="1:13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25"/>
      <c r="M151" s="25"/>
    </row>
    <row r="152" spans="1:13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25"/>
      <c r="M152" s="25"/>
    </row>
    <row r="153" spans="1:13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25"/>
      <c r="M153" s="25"/>
    </row>
    <row r="154" spans="1:13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25"/>
      <c r="M154" s="25"/>
    </row>
    <row r="155" spans="1:13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25"/>
      <c r="M155" s="25"/>
    </row>
    <row r="156" spans="1:13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25"/>
      <c r="M156" s="25"/>
    </row>
    <row r="157" spans="1:13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25"/>
      <c r="M157" s="25"/>
    </row>
    <row r="158" spans="1:13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25"/>
      <c r="M158" s="25"/>
    </row>
    <row r="159" spans="1:13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25"/>
      <c r="M159" s="25"/>
    </row>
    <row r="160" spans="1:13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25"/>
      <c r="M160" s="25"/>
    </row>
    <row r="161" spans="1:13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25"/>
      <c r="M161" s="25"/>
    </row>
    <row r="162" spans="1:13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25"/>
      <c r="M162" s="25"/>
    </row>
    <row r="163" spans="1:13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25"/>
      <c r="M163" s="25"/>
    </row>
    <row r="164" spans="1:13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25"/>
      <c r="M164" s="25"/>
    </row>
    <row r="165" spans="1:13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25"/>
      <c r="M165" s="25"/>
    </row>
    <row r="166" spans="1:13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25"/>
      <c r="M166" s="25"/>
    </row>
    <row r="167" spans="1:13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25"/>
      <c r="M167" s="25"/>
    </row>
    <row r="168" spans="1:13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25"/>
      <c r="M168" s="25"/>
    </row>
    <row r="169" spans="1:13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25"/>
      <c r="M169" s="25"/>
    </row>
    <row r="170" spans="1:13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25"/>
      <c r="M170" s="25"/>
    </row>
    <row r="171" spans="1:13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25"/>
      <c r="M171" s="25"/>
    </row>
    <row r="172" spans="1:13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25"/>
      <c r="M172" s="25"/>
    </row>
    <row r="173" spans="1:13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25"/>
      <c r="M173" s="25"/>
    </row>
    <row r="174" spans="1:1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</sheetData>
  <printOptions/>
  <pageMargins left="0.75" right="0.75" top="0.51" bottom="0.47" header="0.5" footer="0.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7">
      <selection activeCell="D10" sqref="D10"/>
    </sheetView>
  </sheetViews>
  <sheetFormatPr defaultColWidth="9.00390625" defaultRowHeight="12.75"/>
  <cols>
    <col min="2" max="2" width="8.125" style="0" customWidth="1"/>
    <col min="4" max="4" width="13.375" style="0" customWidth="1"/>
    <col min="5" max="5" width="10.375" style="0" customWidth="1"/>
    <col min="7" max="7" width="9.625" style="0" customWidth="1"/>
    <col min="8" max="8" width="10.00390625" style="0" customWidth="1"/>
    <col min="9" max="9" width="9.375" style="0" bestFit="1" customWidth="1"/>
  </cols>
  <sheetData>
    <row r="1" spans="1:9" ht="12.75">
      <c r="A1" s="1"/>
      <c r="B1" s="1"/>
      <c r="C1" s="1"/>
      <c r="D1" s="1"/>
      <c r="E1" s="1"/>
      <c r="F1" s="7"/>
      <c r="G1" s="1"/>
      <c r="H1" s="1"/>
      <c r="I1" s="1"/>
    </row>
    <row r="2" spans="1:9" ht="12.75">
      <c r="A2" s="75" t="s">
        <v>320</v>
      </c>
      <c r="B2" s="2"/>
      <c r="C2" s="2" t="s">
        <v>348</v>
      </c>
      <c r="D2" s="1"/>
      <c r="E2" s="1"/>
      <c r="F2" s="7"/>
      <c r="G2" s="1"/>
      <c r="H2" s="1"/>
      <c r="I2" s="1"/>
    </row>
    <row r="3" spans="1:10" ht="12.75">
      <c r="A3" s="22"/>
      <c r="B3" s="22"/>
      <c r="C3" s="22"/>
      <c r="D3" s="22"/>
      <c r="E3" s="22"/>
      <c r="F3" s="27"/>
      <c r="G3" s="22"/>
      <c r="H3" s="22"/>
      <c r="I3" s="22"/>
      <c r="J3" s="22"/>
    </row>
    <row r="4" spans="1:10" ht="12.75">
      <c r="A4" s="28"/>
      <c r="B4" s="28"/>
      <c r="C4" s="28" t="s">
        <v>284</v>
      </c>
      <c r="D4" s="28"/>
      <c r="E4" s="28"/>
      <c r="F4" s="29"/>
      <c r="G4" s="28"/>
      <c r="H4" s="28"/>
      <c r="I4" s="30"/>
      <c r="J4" s="22"/>
    </row>
    <row r="5" spans="1:10" ht="12.75">
      <c r="A5" s="28"/>
      <c r="B5" s="28"/>
      <c r="C5" s="28" t="s">
        <v>285</v>
      </c>
      <c r="D5" s="28"/>
      <c r="E5" s="28"/>
      <c r="F5" s="29"/>
      <c r="G5" s="28"/>
      <c r="H5" s="28"/>
      <c r="I5" s="28"/>
      <c r="J5" s="22"/>
    </row>
    <row r="6" spans="1:10" ht="12.75">
      <c r="A6" s="28"/>
      <c r="B6" s="28"/>
      <c r="C6" s="28" t="s">
        <v>15</v>
      </c>
      <c r="D6" s="28"/>
      <c r="E6" s="28"/>
      <c r="F6" s="29"/>
      <c r="G6" s="28"/>
      <c r="H6" s="28"/>
      <c r="I6" s="28"/>
      <c r="J6" s="22"/>
    </row>
    <row r="7" spans="1:10" ht="12.75">
      <c r="A7" s="28"/>
      <c r="B7" s="28"/>
      <c r="C7" s="28" t="s">
        <v>321</v>
      </c>
      <c r="D7" s="28"/>
      <c r="E7" s="28"/>
      <c r="F7" s="29"/>
      <c r="G7" s="28"/>
      <c r="H7" s="28"/>
      <c r="I7" s="28"/>
      <c r="J7" s="22"/>
    </row>
    <row r="8" spans="1:10" ht="12.75">
      <c r="A8" s="28"/>
      <c r="B8" s="28"/>
      <c r="C8" s="28"/>
      <c r="D8" s="28"/>
      <c r="E8" s="28"/>
      <c r="F8" s="29"/>
      <c r="G8" s="28"/>
      <c r="H8" s="28"/>
      <c r="I8" s="28"/>
      <c r="J8" s="22"/>
    </row>
    <row r="9" spans="1:10" ht="12.75">
      <c r="A9" s="28"/>
      <c r="B9" s="28"/>
      <c r="C9" s="28"/>
      <c r="D9" s="28"/>
      <c r="E9" s="28"/>
      <c r="F9" s="29"/>
      <c r="G9" s="28"/>
      <c r="H9" s="28"/>
      <c r="I9" s="28"/>
      <c r="J9" s="22"/>
    </row>
    <row r="10" spans="1:10" ht="12.75">
      <c r="A10" s="28" t="s">
        <v>322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8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8" t="s">
        <v>323</v>
      </c>
      <c r="B12" s="28" t="s">
        <v>286</v>
      </c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 t="s">
        <v>324</v>
      </c>
      <c r="B14" s="22"/>
      <c r="C14" s="22"/>
      <c r="D14" s="22"/>
      <c r="E14" s="22"/>
      <c r="F14" s="22"/>
      <c r="G14" s="22"/>
      <c r="H14" s="31">
        <v>287211</v>
      </c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J15" s="22"/>
    </row>
    <row r="16" spans="1:10" ht="12.75">
      <c r="A16" s="22" t="s">
        <v>325</v>
      </c>
      <c r="B16" s="22"/>
      <c r="C16" s="22"/>
      <c r="D16" s="22"/>
      <c r="E16" s="22"/>
      <c r="F16" s="22"/>
      <c r="G16" s="22"/>
      <c r="H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J17" s="22"/>
    </row>
    <row r="18" spans="1:11" ht="12.75">
      <c r="A18" s="60" t="s">
        <v>326</v>
      </c>
      <c r="B18" s="16"/>
      <c r="C18" s="16"/>
      <c r="D18" s="16"/>
      <c r="E18" s="1"/>
      <c r="F18" s="130" t="s">
        <v>292</v>
      </c>
      <c r="G18" s="131" t="s">
        <v>292</v>
      </c>
      <c r="H18" s="12"/>
      <c r="J18" s="14"/>
      <c r="K18" s="14"/>
    </row>
    <row r="19" spans="1:11" ht="12.75">
      <c r="A19" s="13" t="s">
        <v>305</v>
      </c>
      <c r="B19" s="18"/>
      <c r="C19" s="65" t="s">
        <v>311</v>
      </c>
      <c r="D19" s="17"/>
      <c r="E19" s="17"/>
      <c r="F19" s="108" t="s">
        <v>301</v>
      </c>
      <c r="G19" s="109" t="s">
        <v>293</v>
      </c>
      <c r="H19" s="13"/>
      <c r="J19" s="14"/>
      <c r="K19" s="14"/>
    </row>
    <row r="20" spans="1:11" ht="12.75">
      <c r="A20" s="1">
        <v>215</v>
      </c>
      <c r="C20" s="22" t="s">
        <v>312</v>
      </c>
      <c r="D20" s="1"/>
      <c r="E20" s="1" t="s">
        <v>306</v>
      </c>
      <c r="F20" s="105">
        <v>34759</v>
      </c>
      <c r="G20" s="3">
        <v>6000</v>
      </c>
      <c r="H20" s="3"/>
      <c r="J20" s="21"/>
      <c r="K20" s="21"/>
    </row>
    <row r="21" spans="1:11" ht="12.75">
      <c r="A21" s="1">
        <v>215</v>
      </c>
      <c r="C21" s="22" t="s">
        <v>313</v>
      </c>
      <c r="D21" s="1"/>
      <c r="E21" s="1" t="s">
        <v>307</v>
      </c>
      <c r="F21" s="105">
        <v>34759</v>
      </c>
      <c r="G21" s="3">
        <v>14200</v>
      </c>
      <c r="H21" s="3"/>
      <c r="J21" s="21"/>
      <c r="K21" s="21"/>
    </row>
    <row r="22" spans="1:11" ht="12.75">
      <c r="A22" s="1">
        <v>215</v>
      </c>
      <c r="C22" s="22" t="s">
        <v>314</v>
      </c>
      <c r="D22" s="1"/>
      <c r="E22" s="132" t="s">
        <v>308</v>
      </c>
      <c r="F22" s="105">
        <v>34759</v>
      </c>
      <c r="G22" s="3">
        <v>3000</v>
      </c>
      <c r="H22" s="3"/>
      <c r="J22" s="21"/>
      <c r="K22" s="21"/>
    </row>
    <row r="23" spans="1:11" ht="12.75">
      <c r="A23" s="1">
        <v>455</v>
      </c>
      <c r="C23" s="22" t="s">
        <v>313</v>
      </c>
      <c r="D23" s="1"/>
      <c r="E23" s="1" t="s">
        <v>309</v>
      </c>
      <c r="F23" s="105">
        <v>34856</v>
      </c>
      <c r="G23" s="3">
        <v>14000</v>
      </c>
      <c r="H23" s="3"/>
      <c r="J23" s="21"/>
      <c r="K23" s="21"/>
    </row>
    <row r="24" spans="1:11" ht="12.75">
      <c r="A24" s="1">
        <v>455</v>
      </c>
      <c r="C24" s="22" t="s">
        <v>313</v>
      </c>
      <c r="D24" s="1"/>
      <c r="E24" s="1" t="s">
        <v>309</v>
      </c>
      <c r="F24" s="105">
        <v>34856</v>
      </c>
      <c r="G24" s="3">
        <v>14000</v>
      </c>
      <c r="H24" s="3">
        <f>SUM(G20:G24)</f>
        <v>51200</v>
      </c>
      <c r="J24" s="21"/>
      <c r="K24" s="21"/>
    </row>
    <row r="25" spans="1:11" ht="12.75">
      <c r="A25" s="1"/>
      <c r="B25" s="1"/>
      <c r="C25" s="1"/>
      <c r="D25" s="1"/>
      <c r="E25" s="1"/>
      <c r="F25" s="7"/>
      <c r="G25" s="1"/>
      <c r="H25" s="3"/>
      <c r="I25" s="3"/>
      <c r="J25" s="3"/>
      <c r="K25" s="3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9" ht="12.75">
      <c r="A27" s="1" t="s">
        <v>327</v>
      </c>
      <c r="B27" s="1"/>
      <c r="C27" s="1"/>
      <c r="D27" s="1"/>
      <c r="E27" s="1"/>
      <c r="F27" s="107" t="s">
        <v>329</v>
      </c>
      <c r="G27" s="1"/>
      <c r="H27" s="19"/>
      <c r="I27" s="19"/>
    </row>
    <row r="28" spans="1:8" ht="12.75">
      <c r="A28" s="17" t="s">
        <v>305</v>
      </c>
      <c r="B28" s="17"/>
      <c r="C28" s="17" t="s">
        <v>328</v>
      </c>
      <c r="D28" s="17"/>
      <c r="E28" s="17"/>
      <c r="F28" s="109" t="s">
        <v>301</v>
      </c>
      <c r="G28" s="106" t="s">
        <v>317</v>
      </c>
      <c r="H28" s="20"/>
    </row>
    <row r="29" spans="1:10" ht="12.75">
      <c r="A29" s="32" t="str">
        <f>"522"</f>
        <v>522</v>
      </c>
      <c r="C29" s="22" t="s">
        <v>0</v>
      </c>
      <c r="D29" s="22"/>
      <c r="E29" s="22" t="s">
        <v>310</v>
      </c>
      <c r="F29" s="105">
        <v>34759</v>
      </c>
      <c r="G29" s="31">
        <v>3000</v>
      </c>
      <c r="H29" s="31">
        <v>-3000</v>
      </c>
      <c r="J29" s="22"/>
    </row>
    <row r="30" spans="1:10" ht="12.75">
      <c r="A30" s="22"/>
      <c r="B30" s="22"/>
      <c r="C30" s="22"/>
      <c r="D30" s="22"/>
      <c r="E30" s="31"/>
      <c r="F30" s="32"/>
      <c r="G30" s="33"/>
      <c r="H30" s="33"/>
      <c r="J30" s="22"/>
    </row>
    <row r="31" spans="1:10" ht="12.75">
      <c r="A31" s="22" t="s">
        <v>346</v>
      </c>
      <c r="B31" s="22"/>
      <c r="C31" s="22"/>
      <c r="D31" s="22"/>
      <c r="E31" s="22"/>
      <c r="F31" s="22"/>
      <c r="G31" s="22"/>
      <c r="H31" s="31">
        <f>+H14+H24+H29</f>
        <v>335411</v>
      </c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J32" s="22"/>
    </row>
    <row r="33" spans="1:10" ht="12.75">
      <c r="A33" s="124" t="s">
        <v>330</v>
      </c>
      <c r="B33" s="22"/>
      <c r="C33" s="22"/>
      <c r="D33" s="22" t="s">
        <v>332</v>
      </c>
      <c r="E33" s="22"/>
      <c r="F33" s="22"/>
      <c r="G33" s="22"/>
      <c r="H33" s="31">
        <f>-H31*0.25</f>
        <v>-83852.75</v>
      </c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J34" s="22"/>
    </row>
    <row r="35" spans="1:10" ht="12.75">
      <c r="A35" s="22" t="s">
        <v>331</v>
      </c>
      <c r="B35" s="22"/>
      <c r="C35" s="22"/>
      <c r="D35" s="22"/>
      <c r="E35" s="22"/>
      <c r="F35" s="22"/>
      <c r="G35" s="22"/>
      <c r="H35" s="31">
        <f>+H31+H33</f>
        <v>251558.25</v>
      </c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9"/>
  <sheetViews>
    <sheetView workbookViewId="0" topLeftCell="G1">
      <selection activeCell="K22" sqref="K22"/>
    </sheetView>
  </sheetViews>
  <sheetFormatPr defaultColWidth="9.00390625" defaultRowHeight="12.75"/>
  <cols>
    <col min="3" max="3" width="18.625" style="0" customWidth="1"/>
    <col min="4" max="4" width="2.00390625" style="0" customWidth="1"/>
    <col min="5" max="6" width="6.625" style="0" customWidth="1"/>
    <col min="7" max="7" width="0.875" style="0" customWidth="1"/>
    <col min="8" max="9" width="6.625" style="0" customWidth="1"/>
    <col min="10" max="10" width="0.875" style="0" customWidth="1"/>
    <col min="11" max="12" width="6.625" style="0" customWidth="1"/>
    <col min="13" max="13" width="0.6171875" style="0" customWidth="1"/>
    <col min="14" max="14" width="6.00390625" style="0" customWidth="1"/>
    <col min="15" max="15" width="6.125" style="0" customWidth="1"/>
    <col min="16" max="16" width="0.6171875" style="0" customWidth="1"/>
    <col min="17" max="18" width="6.625" style="0" customWidth="1"/>
    <col min="19" max="19" width="0.5" style="0" customWidth="1"/>
    <col min="20" max="21" width="6.625" style="0" customWidth="1"/>
    <col min="22" max="22" width="0.5" style="0" customWidth="1"/>
    <col min="23" max="24" width="5.625" style="0" customWidth="1"/>
    <col min="25" max="25" width="0.5" style="0" customWidth="1"/>
    <col min="26" max="27" width="5.375" style="0" customWidth="1"/>
    <col min="28" max="51" width="6.62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8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8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2" t="s">
        <v>61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2" t="s">
        <v>333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9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2.75">
      <c r="A10" s="22"/>
      <c r="B10" s="22"/>
      <c r="C10" s="22"/>
      <c r="D10" s="22"/>
      <c r="E10" s="22" t="s">
        <v>62</v>
      </c>
      <c r="F10" s="22"/>
      <c r="G10" s="22"/>
      <c r="H10" s="22" t="s">
        <v>64</v>
      </c>
      <c r="I10" s="22"/>
      <c r="J10" s="22"/>
      <c r="K10" s="22"/>
      <c r="L10" s="22"/>
      <c r="N10" s="22" t="s">
        <v>66</v>
      </c>
      <c r="O10" s="22"/>
      <c r="P10" s="22"/>
      <c r="Q10" s="22" t="s">
        <v>68</v>
      </c>
      <c r="R10" s="22"/>
      <c r="S10" s="22"/>
      <c r="T10" s="22" t="s">
        <v>71</v>
      </c>
      <c r="U10" s="22"/>
      <c r="V10" s="22"/>
      <c r="W10" s="22" t="s">
        <v>73</v>
      </c>
      <c r="X10" s="22"/>
      <c r="Y10" s="22"/>
      <c r="Z10" s="22" t="s">
        <v>75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2.75">
      <c r="A11" s="22"/>
      <c r="B11" s="22"/>
      <c r="C11" s="22"/>
      <c r="D11" s="22"/>
      <c r="E11" s="39" t="s">
        <v>63</v>
      </c>
      <c r="F11" s="39"/>
      <c r="G11" s="22"/>
      <c r="H11" s="39" t="s">
        <v>65</v>
      </c>
      <c r="I11" s="39"/>
      <c r="J11" s="22"/>
      <c r="K11" s="39" t="s">
        <v>77</v>
      </c>
      <c r="L11" s="39"/>
      <c r="N11" s="39" t="s">
        <v>67</v>
      </c>
      <c r="O11" s="39"/>
      <c r="P11" s="22"/>
      <c r="Q11" s="39" t="s">
        <v>69</v>
      </c>
      <c r="R11" s="39"/>
      <c r="S11" s="22"/>
      <c r="T11" s="39" t="s">
        <v>72</v>
      </c>
      <c r="U11" s="39"/>
      <c r="V11" s="22"/>
      <c r="W11" s="39" t="s">
        <v>74</v>
      </c>
      <c r="X11" s="39"/>
      <c r="Y11" s="22"/>
      <c r="Z11" s="39" t="s">
        <v>76</v>
      </c>
      <c r="AA11" s="39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87" ht="12.75">
      <c r="A12" s="40"/>
      <c r="B12" s="96"/>
      <c r="C12" s="97"/>
      <c r="D12" s="22"/>
      <c r="E12" s="42"/>
      <c r="F12" s="43"/>
      <c r="G12" s="43"/>
      <c r="H12" s="42"/>
      <c r="I12" s="43"/>
      <c r="J12" s="43"/>
      <c r="K12" s="42"/>
      <c r="L12" s="43"/>
      <c r="M12" s="76"/>
      <c r="N12" s="42"/>
      <c r="O12" s="43"/>
      <c r="P12" s="43"/>
      <c r="Q12" s="42"/>
      <c r="R12" s="43"/>
      <c r="S12" s="43"/>
      <c r="T12" s="42"/>
      <c r="U12" s="43"/>
      <c r="V12" s="43"/>
      <c r="W12" s="42"/>
      <c r="X12" s="43"/>
      <c r="Y12" s="43"/>
      <c r="Z12" s="4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</row>
    <row r="13" spans="1:87" ht="12.75">
      <c r="A13" s="45" t="s">
        <v>78</v>
      </c>
      <c r="B13" s="51"/>
      <c r="C13" s="50"/>
      <c r="D13" s="22"/>
      <c r="E13" s="23">
        <v>4000</v>
      </c>
      <c r="F13" s="43"/>
      <c r="G13" s="43"/>
      <c r="H13" s="23"/>
      <c r="I13" s="43"/>
      <c r="J13" s="43"/>
      <c r="K13" s="23"/>
      <c r="L13" s="43"/>
      <c r="M13" s="76"/>
      <c r="N13" s="23"/>
      <c r="O13" s="43"/>
      <c r="P13" s="43"/>
      <c r="Q13" s="23"/>
      <c r="R13" s="43"/>
      <c r="S13" s="43"/>
      <c r="T13" s="23"/>
      <c r="U13" s="43"/>
      <c r="V13" s="43"/>
      <c r="W13" s="23"/>
      <c r="X13" s="43"/>
      <c r="Y13" s="43"/>
      <c r="Z13" s="2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</row>
    <row r="14" spans="1:87" ht="12.75">
      <c r="A14" s="123" t="s">
        <v>79</v>
      </c>
      <c r="B14" s="51"/>
      <c r="C14" s="50"/>
      <c r="D14" s="22"/>
      <c r="E14" s="23"/>
      <c r="F14" s="43">
        <v>4000</v>
      </c>
      <c r="G14" s="43"/>
      <c r="H14" s="23">
        <v>4000</v>
      </c>
      <c r="I14" s="43"/>
      <c r="J14" s="43"/>
      <c r="K14" s="23"/>
      <c r="L14" s="43"/>
      <c r="M14" s="76"/>
      <c r="N14" s="23"/>
      <c r="O14" s="43"/>
      <c r="P14" s="43"/>
      <c r="Q14" s="23"/>
      <c r="R14" s="43"/>
      <c r="S14" s="43"/>
      <c r="T14" s="23"/>
      <c r="U14" s="43"/>
      <c r="V14" s="43"/>
      <c r="W14" s="23"/>
      <c r="X14" s="43"/>
      <c r="Y14" s="43"/>
      <c r="Z14" s="2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</row>
    <row r="15" spans="1:87" ht="12.75">
      <c r="A15" s="45" t="s">
        <v>80</v>
      </c>
      <c r="B15" s="51"/>
      <c r="C15" s="50"/>
      <c r="D15" s="22"/>
      <c r="E15" s="23"/>
      <c r="F15" s="43"/>
      <c r="G15" s="43"/>
      <c r="H15" s="23"/>
      <c r="I15" s="43"/>
      <c r="J15" s="43"/>
      <c r="K15" s="23">
        <v>5000</v>
      </c>
      <c r="L15" s="43"/>
      <c r="M15" s="76"/>
      <c r="N15" s="23"/>
      <c r="O15" s="43">
        <v>5000</v>
      </c>
      <c r="P15" s="43"/>
      <c r="Q15" s="23"/>
      <c r="R15" s="43"/>
      <c r="S15" s="43"/>
      <c r="T15" s="23"/>
      <c r="U15" s="43"/>
      <c r="V15" s="43"/>
      <c r="W15" s="23"/>
      <c r="X15" s="43"/>
      <c r="Y15" s="43"/>
      <c r="Z15" s="2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</row>
    <row r="16" spans="1:87" ht="12.75">
      <c r="A16" s="45" t="s">
        <v>81</v>
      </c>
      <c r="B16" s="51"/>
      <c r="C16" s="50"/>
      <c r="D16" s="22"/>
      <c r="E16" s="23"/>
      <c r="F16" s="43"/>
      <c r="G16" s="43"/>
      <c r="H16" s="23"/>
      <c r="I16" s="43"/>
      <c r="J16" s="43"/>
      <c r="K16" s="23"/>
      <c r="L16" s="43"/>
      <c r="M16" s="76"/>
      <c r="N16" s="23"/>
      <c r="O16" s="43"/>
      <c r="P16" s="43"/>
      <c r="Q16" s="23">
        <v>1000</v>
      </c>
      <c r="R16" s="43"/>
      <c r="S16" s="43"/>
      <c r="T16" s="23"/>
      <c r="U16" s="43">
        <v>1000</v>
      </c>
      <c r="V16" s="43"/>
      <c r="W16" s="23"/>
      <c r="X16" s="43"/>
      <c r="Y16" s="43"/>
      <c r="Z16" s="2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</row>
    <row r="17" spans="1:87" ht="12.75">
      <c r="A17" s="45"/>
      <c r="B17" s="51"/>
      <c r="C17" s="50"/>
      <c r="D17" s="22"/>
      <c r="E17" s="23"/>
      <c r="F17" s="43"/>
      <c r="G17" s="43"/>
      <c r="H17" s="23"/>
      <c r="I17" s="43"/>
      <c r="J17" s="43"/>
      <c r="K17" s="23"/>
      <c r="L17" s="43"/>
      <c r="M17" s="76"/>
      <c r="N17" s="23"/>
      <c r="O17" s="43"/>
      <c r="P17" s="43"/>
      <c r="Q17" s="23"/>
      <c r="R17" s="43"/>
      <c r="S17" s="43"/>
      <c r="T17" s="23"/>
      <c r="U17" s="43"/>
      <c r="V17" s="43"/>
      <c r="W17" s="23"/>
      <c r="X17" s="43"/>
      <c r="Y17" s="43"/>
      <c r="Z17" s="2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</row>
    <row r="18" spans="1:87" ht="12.75">
      <c r="A18" s="45" t="s">
        <v>82</v>
      </c>
      <c r="B18" s="51"/>
      <c r="C18" s="50"/>
      <c r="D18" s="22"/>
      <c r="E18" s="23">
        <v>10000</v>
      </c>
      <c r="F18" s="43"/>
      <c r="G18" s="43"/>
      <c r="H18" s="23"/>
      <c r="I18" s="43"/>
      <c r="J18" s="43"/>
      <c r="K18" s="23"/>
      <c r="L18" s="43">
        <v>10000</v>
      </c>
      <c r="M18" s="76"/>
      <c r="N18" s="23"/>
      <c r="O18" s="43"/>
      <c r="P18" s="43"/>
      <c r="Q18" s="23"/>
      <c r="R18" s="43"/>
      <c r="S18" s="43"/>
      <c r="T18" s="23"/>
      <c r="U18" s="43"/>
      <c r="V18" s="43"/>
      <c r="W18" s="23"/>
      <c r="X18" s="43"/>
      <c r="Y18" s="43"/>
      <c r="Z18" s="2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</row>
    <row r="19" spans="1:87" ht="12.75">
      <c r="A19" s="45" t="s">
        <v>83</v>
      </c>
      <c r="B19" s="51"/>
      <c r="C19" s="50"/>
      <c r="D19" s="22"/>
      <c r="E19" s="23"/>
      <c r="F19" s="43"/>
      <c r="G19" s="43"/>
      <c r="H19" s="23"/>
      <c r="I19" s="43"/>
      <c r="J19" s="43"/>
      <c r="K19" s="23"/>
      <c r="L19" s="43"/>
      <c r="M19" s="76"/>
      <c r="N19" s="23"/>
      <c r="O19" s="43"/>
      <c r="P19" s="43"/>
      <c r="Q19" s="23"/>
      <c r="R19" s="43">
        <v>1000</v>
      </c>
      <c r="S19" s="43"/>
      <c r="T19" s="23">
        <v>1000</v>
      </c>
      <c r="U19" s="43"/>
      <c r="V19" s="43"/>
      <c r="W19" s="23"/>
      <c r="X19" s="43"/>
      <c r="Y19" s="43"/>
      <c r="Z19" s="2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</row>
    <row r="20" spans="1:87" ht="12.75">
      <c r="A20" s="45" t="s">
        <v>84</v>
      </c>
      <c r="B20" s="51"/>
      <c r="C20" s="50"/>
      <c r="D20" s="22"/>
      <c r="E20" s="23"/>
      <c r="F20" s="43"/>
      <c r="G20" s="43"/>
      <c r="H20" s="23"/>
      <c r="I20" s="43"/>
      <c r="J20" s="43"/>
      <c r="K20" s="23"/>
      <c r="L20" s="43"/>
      <c r="M20" s="76"/>
      <c r="N20" s="23"/>
      <c r="O20" s="43"/>
      <c r="P20" s="43"/>
      <c r="Q20" s="23"/>
      <c r="R20" s="43"/>
      <c r="S20" s="43"/>
      <c r="T20" s="23"/>
      <c r="U20" s="43"/>
      <c r="V20" s="43"/>
      <c r="W20" s="23">
        <v>1000</v>
      </c>
      <c r="X20" s="43"/>
      <c r="Y20" s="43"/>
      <c r="Z20" s="23"/>
      <c r="AA20" s="43">
        <v>1000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</row>
    <row r="21" spans="1:87" ht="12.75">
      <c r="A21" s="47"/>
      <c r="B21" s="39"/>
      <c r="C21" s="115"/>
      <c r="D21" s="22"/>
      <c r="E21" s="23"/>
      <c r="F21" s="43"/>
      <c r="G21" s="43"/>
      <c r="H21" s="23"/>
      <c r="I21" s="43"/>
      <c r="J21" s="43"/>
      <c r="K21" s="23"/>
      <c r="L21" s="43"/>
      <c r="M21" s="76"/>
      <c r="N21" s="23"/>
      <c r="O21" s="43"/>
      <c r="P21" s="43"/>
      <c r="Q21" s="23"/>
      <c r="R21" s="43"/>
      <c r="S21" s="43"/>
      <c r="T21" s="23"/>
      <c r="U21" s="43"/>
      <c r="V21" s="43"/>
      <c r="W21" s="23"/>
      <c r="X21" s="43"/>
      <c r="Y21" s="43"/>
      <c r="Z21" s="2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</row>
    <row r="22" spans="1:87" ht="12.75">
      <c r="A22" s="22"/>
      <c r="B22" s="22"/>
      <c r="C22" s="22"/>
      <c r="D22" s="22"/>
      <c r="E22" s="43"/>
      <c r="F22" s="43"/>
      <c r="G22" s="43"/>
      <c r="H22" s="43"/>
      <c r="I22" s="43"/>
      <c r="J22" s="43"/>
      <c r="K22" s="43"/>
      <c r="L22" s="43"/>
      <c r="M22" s="76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</row>
    <row r="23" spans="1:39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1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</sheetData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52"/>
  <sheetViews>
    <sheetView workbookViewId="0" topLeftCell="A1">
      <selection activeCell="J20" sqref="J20"/>
    </sheetView>
  </sheetViews>
  <sheetFormatPr defaultColWidth="9.00390625" defaultRowHeight="12.75"/>
  <cols>
    <col min="3" max="3" width="8.50390625" style="0" customWidth="1"/>
    <col min="4" max="4" width="7.375" style="0" customWidth="1"/>
    <col min="5" max="5" width="7.50390625" style="0" customWidth="1"/>
    <col min="6" max="6" width="5.00390625" style="0" customWidth="1"/>
    <col min="7" max="7" width="7.375" style="0" customWidth="1"/>
    <col min="8" max="8" width="6.625" style="0" customWidth="1"/>
    <col min="9" max="9" width="3.375" style="0" customWidth="1"/>
    <col min="10" max="11" width="6.625" style="0" customWidth="1"/>
    <col min="12" max="12" width="4.125" style="0" customWidth="1"/>
    <col min="13" max="14" width="6.625" style="0" customWidth="1"/>
    <col min="15" max="15" width="2.50390625" style="0" customWidth="1"/>
    <col min="16" max="16" width="7.50390625" style="0" customWidth="1"/>
    <col min="17" max="17" width="6.625" style="0" customWidth="1"/>
    <col min="18" max="18" width="2.375" style="0" customWidth="1"/>
    <col min="19" max="19" width="6.625" style="0" customWidth="1"/>
    <col min="20" max="20" width="7.50390625" style="0" customWidth="1"/>
    <col min="21" max="21" width="2.125" style="0" customWidth="1"/>
    <col min="22" max="22" width="7.50390625" style="0" customWidth="1"/>
    <col min="23" max="23" width="7.625" style="0" customWidth="1"/>
    <col min="24" max="24" width="1.625" style="0" customWidth="1"/>
    <col min="25" max="25" width="6.625" style="0" customWidth="1"/>
    <col min="26" max="26" width="7.50390625" style="0" customWidth="1"/>
  </cols>
  <sheetData>
    <row r="2" spans="1:54" ht="12.75">
      <c r="A2" s="28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ht="12.75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</row>
    <row r="4" spans="1:54" ht="12.75">
      <c r="A4" s="28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2.75">
      <c r="A7" s="22" t="s">
        <v>88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4" ht="12.75">
      <c r="A8" s="22" t="s">
        <v>87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54" ht="12.75">
      <c r="A10" s="22"/>
      <c r="B10" s="22"/>
      <c r="C10" s="22"/>
      <c r="D10" s="22"/>
      <c r="E10" s="22"/>
      <c r="F10" s="22"/>
      <c r="G10" s="22" t="s">
        <v>89</v>
      </c>
      <c r="H10" s="22"/>
      <c r="I10" s="22"/>
      <c r="J10" s="22" t="s">
        <v>91</v>
      </c>
      <c r="K10" s="22"/>
      <c r="L10" s="22"/>
      <c r="M10" s="22"/>
      <c r="N10" s="22"/>
      <c r="O10" s="22"/>
      <c r="P10" s="22" t="s">
        <v>73</v>
      </c>
      <c r="Q10" s="22"/>
      <c r="R10" s="22"/>
      <c r="S10" s="22" t="s">
        <v>93</v>
      </c>
      <c r="T10" s="22"/>
      <c r="U10" s="22"/>
      <c r="V10" s="22" t="s">
        <v>96</v>
      </c>
      <c r="W10" s="22"/>
      <c r="X10" s="22"/>
      <c r="Y10" s="22" t="s">
        <v>73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ht="12.75">
      <c r="A11" s="22"/>
      <c r="B11" s="22"/>
      <c r="C11" s="22"/>
      <c r="D11" s="22"/>
      <c r="E11" s="22"/>
      <c r="F11" s="22"/>
      <c r="G11" s="39" t="s">
        <v>90</v>
      </c>
      <c r="H11" s="39"/>
      <c r="I11" s="22"/>
      <c r="J11" s="39" t="str">
        <f>+G11</f>
        <v>Avskrivn.grupp 5 år</v>
      </c>
      <c r="K11" s="39"/>
      <c r="L11" s="22"/>
      <c r="M11" s="39" t="s">
        <v>92</v>
      </c>
      <c r="N11" s="39"/>
      <c r="O11" s="22"/>
      <c r="P11" s="39" t="s">
        <v>95</v>
      </c>
      <c r="Q11" s="39"/>
      <c r="R11" s="22"/>
      <c r="S11" s="39" t="s">
        <v>94</v>
      </c>
      <c r="T11" s="39"/>
      <c r="U11" s="22"/>
      <c r="V11" s="39" t="s">
        <v>70</v>
      </c>
      <c r="W11" s="39"/>
      <c r="X11" s="22"/>
      <c r="Y11" s="39" t="s">
        <v>97</v>
      </c>
      <c r="Z11" s="3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ht="12.75">
      <c r="A12" s="40"/>
      <c r="B12" s="96"/>
      <c r="C12" s="96"/>
      <c r="D12" s="96"/>
      <c r="E12" s="97"/>
      <c r="F12" s="22"/>
      <c r="G12" s="97"/>
      <c r="H12" s="51"/>
      <c r="I12" s="22"/>
      <c r="J12" s="97"/>
      <c r="K12" s="51"/>
      <c r="L12" s="22"/>
      <c r="M12" s="97"/>
      <c r="N12" s="51"/>
      <c r="O12" s="22"/>
      <c r="P12" s="97"/>
      <c r="Q12" s="51"/>
      <c r="R12" s="22"/>
      <c r="S12" s="97"/>
      <c r="T12" s="51"/>
      <c r="U12" s="22"/>
      <c r="V12" s="97"/>
      <c r="W12" s="43">
        <v>100000</v>
      </c>
      <c r="X12" s="22"/>
      <c r="Y12" s="97"/>
      <c r="Z12" s="5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ht="12.75">
      <c r="A13" s="45" t="s">
        <v>98</v>
      </c>
      <c r="B13" s="51"/>
      <c r="C13" s="51"/>
      <c r="D13" s="98" t="s">
        <v>22</v>
      </c>
      <c r="E13" s="23">
        <v>200000</v>
      </c>
      <c r="F13" s="22"/>
      <c r="G13" s="23">
        <f>E13</f>
        <v>200000</v>
      </c>
      <c r="H13" s="44"/>
      <c r="I13" s="43"/>
      <c r="J13" s="23"/>
      <c r="K13" s="44"/>
      <c r="L13" s="43"/>
      <c r="M13" s="23"/>
      <c r="N13" s="44"/>
      <c r="O13" s="43"/>
      <c r="P13" s="23"/>
      <c r="Q13" s="44"/>
      <c r="R13" s="43"/>
      <c r="S13" s="23"/>
      <c r="T13" s="44"/>
      <c r="U13" s="43"/>
      <c r="V13" s="23"/>
      <c r="W13" s="43"/>
      <c r="X13" s="43"/>
      <c r="Y13" s="2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22"/>
      <c r="BA13" s="22"/>
      <c r="BB13" s="22"/>
    </row>
    <row r="14" spans="1:54" ht="12.75">
      <c r="A14" s="45" t="s">
        <v>99</v>
      </c>
      <c r="B14" s="51"/>
      <c r="C14" s="51"/>
      <c r="D14" s="98"/>
      <c r="E14" s="23"/>
      <c r="F14" s="22"/>
      <c r="G14" s="23"/>
      <c r="H14" s="44"/>
      <c r="I14" s="43"/>
      <c r="J14" s="23"/>
      <c r="K14" s="44"/>
      <c r="L14" s="43"/>
      <c r="M14" s="23"/>
      <c r="N14" s="44"/>
      <c r="O14" s="43"/>
      <c r="P14" s="23">
        <v>100000</v>
      </c>
      <c r="Q14" s="44"/>
      <c r="R14" s="43"/>
      <c r="S14" s="23"/>
      <c r="T14" s="44">
        <v>100000</v>
      </c>
      <c r="U14" s="43"/>
      <c r="V14" s="23">
        <v>100000</v>
      </c>
      <c r="W14" s="43"/>
      <c r="X14" s="43"/>
      <c r="Y14" s="23"/>
      <c r="Z14" s="43">
        <v>100000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22"/>
      <c r="BA14" s="22"/>
      <c r="BB14" s="22"/>
    </row>
    <row r="15" spans="1:54" ht="12.75">
      <c r="A15" s="45"/>
      <c r="B15" s="51"/>
      <c r="C15" s="51"/>
      <c r="D15" s="98"/>
      <c r="E15" s="23"/>
      <c r="F15" s="22"/>
      <c r="G15" s="23"/>
      <c r="H15" s="44"/>
      <c r="I15" s="43"/>
      <c r="J15" s="23"/>
      <c r="K15" s="44"/>
      <c r="L15" s="43"/>
      <c r="M15" s="23"/>
      <c r="N15" s="44"/>
      <c r="O15" s="43"/>
      <c r="P15" s="23"/>
      <c r="Q15" s="44"/>
      <c r="R15" s="43"/>
      <c r="S15" s="23"/>
      <c r="T15" s="44"/>
      <c r="U15" s="43"/>
      <c r="V15" s="23"/>
      <c r="W15" s="43"/>
      <c r="X15" s="43"/>
      <c r="Y15" s="2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22"/>
      <c r="BA15" s="22"/>
      <c r="BB15" s="22"/>
    </row>
    <row r="16" spans="1:54" ht="12.75">
      <c r="A16" s="45" t="s">
        <v>92</v>
      </c>
      <c r="B16" s="51"/>
      <c r="C16" s="51"/>
      <c r="D16" s="98" t="s">
        <v>23</v>
      </c>
      <c r="E16" s="55">
        <f>-E13/5</f>
        <v>-40000</v>
      </c>
      <c r="F16" s="22"/>
      <c r="G16" s="23"/>
      <c r="H16" s="44"/>
      <c r="I16" s="43"/>
      <c r="J16" s="23"/>
      <c r="K16" s="54">
        <f>-E16</f>
        <v>40000</v>
      </c>
      <c r="L16" s="26"/>
      <c r="M16" s="23">
        <f>+K16</f>
        <v>40000</v>
      </c>
      <c r="N16" s="44"/>
      <c r="O16" s="43"/>
      <c r="P16" s="73"/>
      <c r="S16" s="73"/>
      <c r="V16" s="73"/>
      <c r="Y16" s="7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22"/>
      <c r="BA16" s="22"/>
      <c r="BB16" s="22"/>
    </row>
    <row r="17" spans="1:54" ht="12.75">
      <c r="A17" s="45" t="s">
        <v>100</v>
      </c>
      <c r="B17" s="51"/>
      <c r="C17" s="51"/>
      <c r="D17" s="98" t="s">
        <v>23</v>
      </c>
      <c r="E17" s="23">
        <f>+E13+E16</f>
        <v>160000</v>
      </c>
      <c r="F17" s="22"/>
      <c r="G17" s="23"/>
      <c r="H17" s="54"/>
      <c r="I17" s="26"/>
      <c r="J17" s="23"/>
      <c r="M17" s="73"/>
      <c r="N17" s="54"/>
      <c r="O17" s="26"/>
      <c r="P17" s="23"/>
      <c r="S17" s="73"/>
      <c r="T17" s="54"/>
      <c r="U17" s="26"/>
      <c r="V17" s="23"/>
      <c r="W17" s="26"/>
      <c r="X17" s="26"/>
      <c r="Y17" s="23"/>
      <c r="Z17" s="26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22"/>
      <c r="BA17" s="22"/>
      <c r="BB17" s="22"/>
    </row>
    <row r="18" spans="1:54" ht="12.75">
      <c r="A18" s="45"/>
      <c r="B18" s="51"/>
      <c r="C18" s="51"/>
      <c r="D18" s="98"/>
      <c r="E18" s="23"/>
      <c r="F18" s="22"/>
      <c r="G18" s="23"/>
      <c r="H18" s="54"/>
      <c r="I18" s="26"/>
      <c r="J18" s="23"/>
      <c r="M18" s="73"/>
      <c r="N18" s="54"/>
      <c r="O18" s="26"/>
      <c r="P18" s="23"/>
      <c r="S18" s="73"/>
      <c r="T18" s="54"/>
      <c r="U18" s="26"/>
      <c r="V18" s="23"/>
      <c r="W18" s="26"/>
      <c r="X18" s="26"/>
      <c r="Y18" s="23"/>
      <c r="Z18" s="26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22"/>
      <c r="BA18" s="22"/>
      <c r="BB18" s="22"/>
    </row>
    <row r="19" spans="1:54" ht="12.75">
      <c r="A19" s="45" t="s">
        <v>101</v>
      </c>
      <c r="B19" s="51"/>
      <c r="C19" s="51"/>
      <c r="D19" s="98" t="s">
        <v>23</v>
      </c>
      <c r="E19" s="23">
        <v>15000</v>
      </c>
      <c r="F19" s="22" t="s">
        <v>1</v>
      </c>
      <c r="G19" s="23"/>
      <c r="H19" s="54"/>
      <c r="I19" s="26"/>
      <c r="J19" s="23"/>
      <c r="K19" s="54"/>
      <c r="L19" s="26"/>
      <c r="M19" s="23"/>
      <c r="N19" s="54"/>
      <c r="O19" s="26"/>
      <c r="P19" s="23"/>
      <c r="Q19" s="54">
        <v>15000</v>
      </c>
      <c r="R19" s="26"/>
      <c r="S19" s="23">
        <v>15000</v>
      </c>
      <c r="T19" s="54"/>
      <c r="U19" s="26"/>
      <c r="V19" s="56"/>
      <c r="W19" s="26"/>
      <c r="X19" s="26"/>
      <c r="Y19" s="23"/>
      <c r="Z19" s="26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22"/>
      <c r="BA19" s="22"/>
      <c r="BB19" s="22"/>
    </row>
    <row r="20" spans="1:54" ht="13.5" thickBot="1">
      <c r="A20" s="45" t="s">
        <v>102</v>
      </c>
      <c r="B20" s="25"/>
      <c r="C20" s="25"/>
      <c r="D20" s="25"/>
      <c r="E20" s="73"/>
      <c r="F20" s="22"/>
      <c r="G20" s="79">
        <f>SUM(G13:G17)</f>
        <v>200000</v>
      </c>
      <c r="H20" s="80"/>
      <c r="I20" s="81"/>
      <c r="J20" s="79"/>
      <c r="K20" s="80">
        <f>SUM(K16)</f>
        <v>40000</v>
      </c>
      <c r="L20" s="81"/>
      <c r="M20" s="79">
        <f>SUM(M16)</f>
        <v>40000</v>
      </c>
      <c r="N20" s="80"/>
      <c r="O20" s="81"/>
      <c r="P20" s="79">
        <f>+P14-Q19</f>
        <v>85000</v>
      </c>
      <c r="Q20" s="80"/>
      <c r="R20" s="81"/>
      <c r="S20" s="79"/>
      <c r="T20" s="80">
        <f>+T14-S19</f>
        <v>85000</v>
      </c>
      <c r="U20" s="81"/>
      <c r="V20" s="79"/>
      <c r="W20" s="81"/>
      <c r="X20" s="81"/>
      <c r="Y20" s="79"/>
      <c r="Z20" s="81">
        <f>SUM(Z14:Z17)</f>
        <v>100000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22"/>
      <c r="BA20" s="22"/>
      <c r="BB20" s="22"/>
    </row>
    <row r="21" spans="1:54" ht="13.5" thickTop="1">
      <c r="A21" s="45"/>
      <c r="B21" s="51"/>
      <c r="C21" s="51"/>
      <c r="D21" s="51"/>
      <c r="E21" s="23"/>
      <c r="F21" s="22"/>
      <c r="G21" s="23"/>
      <c r="H21" s="54"/>
      <c r="I21" s="26"/>
      <c r="J21" s="23"/>
      <c r="K21" s="54"/>
      <c r="L21" s="26"/>
      <c r="M21" s="23"/>
      <c r="N21" s="54"/>
      <c r="O21" s="26"/>
      <c r="P21" s="23"/>
      <c r="Q21" s="54"/>
      <c r="R21" s="26"/>
      <c r="S21" s="23"/>
      <c r="T21" s="54"/>
      <c r="U21" s="26"/>
      <c r="V21" s="26"/>
      <c r="W21" s="26"/>
      <c r="X21" s="26"/>
      <c r="Y21" s="26"/>
      <c r="Z21" s="26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22"/>
      <c r="BA21" s="22"/>
      <c r="BB21" s="22"/>
    </row>
    <row r="22" spans="1:54" ht="12.75">
      <c r="A22" s="45" t="s">
        <v>100</v>
      </c>
      <c r="B22" s="51"/>
      <c r="C22" s="51"/>
      <c r="D22" s="99" t="s">
        <v>28</v>
      </c>
      <c r="E22" s="23">
        <f>+E17</f>
        <v>160000</v>
      </c>
      <c r="F22" s="22"/>
      <c r="G22" s="23">
        <v>200000</v>
      </c>
      <c r="H22" s="44"/>
      <c r="I22" s="43"/>
      <c r="J22" s="23"/>
      <c r="K22" s="44">
        <v>40000</v>
      </c>
      <c r="L22" s="43"/>
      <c r="M22" s="23"/>
      <c r="N22" s="44"/>
      <c r="O22" s="43"/>
      <c r="P22" s="23"/>
      <c r="Q22" s="44"/>
      <c r="R22" s="43"/>
      <c r="S22" s="23"/>
      <c r="T22" s="44">
        <v>85000</v>
      </c>
      <c r="U22" s="43"/>
      <c r="V22" s="26"/>
      <c r="W22" s="26"/>
      <c r="X22" s="26"/>
      <c r="Y22" s="26"/>
      <c r="Z22" s="26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22"/>
      <c r="BA22" s="22"/>
      <c r="BB22" s="22"/>
    </row>
    <row r="23" spans="1:54" ht="12.75">
      <c r="A23" s="45"/>
      <c r="B23" s="51"/>
      <c r="C23" s="51"/>
      <c r="D23" s="99"/>
      <c r="E23" s="23"/>
      <c r="F23" s="22"/>
      <c r="G23" s="23"/>
      <c r="H23" s="44"/>
      <c r="I23" s="43"/>
      <c r="J23" s="23"/>
      <c r="K23" s="44"/>
      <c r="L23" s="43"/>
      <c r="M23" s="23"/>
      <c r="N23" s="44"/>
      <c r="O23" s="43"/>
      <c r="P23" s="23"/>
      <c r="Q23" s="44"/>
      <c r="R23" s="43"/>
      <c r="S23" s="23"/>
      <c r="T23" s="44"/>
      <c r="U23" s="43"/>
      <c r="V23" s="26"/>
      <c r="W23" s="26"/>
      <c r="X23" s="26"/>
      <c r="Y23" s="26"/>
      <c r="Z23" s="26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22"/>
      <c r="BA23" s="22"/>
      <c r="BB23" s="22"/>
    </row>
    <row r="24" spans="1:54" ht="12.75">
      <c r="A24" s="45" t="s">
        <v>92</v>
      </c>
      <c r="B24" s="51"/>
      <c r="C24" s="51"/>
      <c r="D24" s="99" t="s">
        <v>24</v>
      </c>
      <c r="E24" s="55">
        <v>-40000</v>
      </c>
      <c r="F24" s="22"/>
      <c r="G24" s="23"/>
      <c r="H24" s="26"/>
      <c r="I24" s="26"/>
      <c r="J24" s="23"/>
      <c r="K24" s="54">
        <v>40000</v>
      </c>
      <c r="L24" s="26"/>
      <c r="M24" s="23">
        <v>40000</v>
      </c>
      <c r="N24" s="26"/>
      <c r="O24" s="26"/>
      <c r="P24" s="23"/>
      <c r="S24" s="73"/>
      <c r="T24" s="26"/>
      <c r="U24" s="43"/>
      <c r="V24" s="26"/>
      <c r="W24" s="26"/>
      <c r="X24" s="26"/>
      <c r="Y24" s="26"/>
      <c r="Z24" s="26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22"/>
      <c r="BA24" s="22"/>
      <c r="BB24" s="22"/>
    </row>
    <row r="25" spans="1:54" ht="12.75">
      <c r="A25" s="45" t="s">
        <v>92</v>
      </c>
      <c r="B25" s="51"/>
      <c r="C25" s="51"/>
      <c r="D25" s="99" t="s">
        <v>24</v>
      </c>
      <c r="E25" s="23">
        <f>SUM(E22:E24)</f>
        <v>120000</v>
      </c>
      <c r="F25" s="22"/>
      <c r="G25" s="23"/>
      <c r="H25" s="26"/>
      <c r="I25" s="26"/>
      <c r="J25" s="23"/>
      <c r="K25" s="54"/>
      <c r="L25" s="26"/>
      <c r="M25" s="23"/>
      <c r="N25" s="26"/>
      <c r="O25" s="26"/>
      <c r="P25" s="23"/>
      <c r="Q25" s="26"/>
      <c r="R25" s="26"/>
      <c r="S25" s="23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22"/>
      <c r="BA25" s="22"/>
      <c r="BB25" s="22"/>
    </row>
    <row r="26" spans="1:54" ht="12.75">
      <c r="A26" s="45"/>
      <c r="B26" s="51"/>
      <c r="C26" s="51"/>
      <c r="D26" s="99"/>
      <c r="E26" s="23"/>
      <c r="F26" s="22"/>
      <c r="G26" s="23"/>
      <c r="H26" s="26"/>
      <c r="I26" s="26"/>
      <c r="J26" s="23"/>
      <c r="K26" s="54"/>
      <c r="L26" s="26"/>
      <c r="M26" s="23"/>
      <c r="N26" s="26"/>
      <c r="O26" s="26"/>
      <c r="P26" s="23"/>
      <c r="Q26" s="26"/>
      <c r="R26" s="26"/>
      <c r="S26" s="2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22"/>
      <c r="BA26" s="22"/>
      <c r="BB26" s="22"/>
    </row>
    <row r="27" spans="1:54" ht="12.75">
      <c r="A27" s="45" t="s">
        <v>101</v>
      </c>
      <c r="B27" s="51"/>
      <c r="C27" s="51"/>
      <c r="D27" s="99" t="s">
        <v>24</v>
      </c>
      <c r="E27" s="23">
        <v>21250</v>
      </c>
      <c r="F27" s="22" t="s">
        <v>2</v>
      </c>
      <c r="G27" s="56"/>
      <c r="H27" s="78"/>
      <c r="I27" s="78"/>
      <c r="J27" s="56"/>
      <c r="K27" s="77"/>
      <c r="L27" s="78"/>
      <c r="M27" s="56"/>
      <c r="N27" s="78"/>
      <c r="O27" s="78"/>
      <c r="P27" s="56"/>
      <c r="Q27" s="78">
        <v>21250</v>
      </c>
      <c r="R27" s="78"/>
      <c r="S27" s="56">
        <v>21250</v>
      </c>
      <c r="T27" s="78"/>
      <c r="U27" s="43"/>
      <c r="V27" s="26"/>
      <c r="W27" s="26"/>
      <c r="X27" s="26"/>
      <c r="Y27" s="26"/>
      <c r="Z27" s="26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22"/>
      <c r="BA27" s="22"/>
      <c r="BB27" s="22"/>
    </row>
    <row r="28" spans="1:54" ht="13.5" thickBot="1">
      <c r="A28" s="47" t="s">
        <v>334</v>
      </c>
      <c r="B28" s="39"/>
      <c r="C28" s="39"/>
      <c r="D28" s="39"/>
      <c r="E28" s="56"/>
      <c r="F28" s="22"/>
      <c r="G28" s="100">
        <v>200000</v>
      </c>
      <c r="H28" s="85"/>
      <c r="I28" s="85"/>
      <c r="J28" s="100"/>
      <c r="K28" s="86">
        <f>SUM(K22:K25)</f>
        <v>80000</v>
      </c>
      <c r="L28" s="85"/>
      <c r="M28" s="100">
        <f>SUM(M24)</f>
        <v>40000</v>
      </c>
      <c r="N28" s="85"/>
      <c r="O28" s="85"/>
      <c r="P28" s="100"/>
      <c r="Q28" s="85">
        <f>SUM(Q27)</f>
        <v>21250</v>
      </c>
      <c r="R28" s="85"/>
      <c r="S28" s="100"/>
      <c r="T28" s="86">
        <f>+T22-S27</f>
        <v>63750</v>
      </c>
      <c r="U28" s="26"/>
      <c r="V28" s="26"/>
      <c r="W28" s="26"/>
      <c r="X28" s="26"/>
      <c r="Y28" s="26"/>
      <c r="Z28" s="26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22"/>
      <c r="BA28" s="22"/>
      <c r="BB28" s="22"/>
    </row>
    <row r="29" spans="1:54" ht="13.5" thickTop="1">
      <c r="A29" s="22"/>
      <c r="B29" s="22"/>
      <c r="C29" s="22"/>
      <c r="D29" s="22"/>
      <c r="E29" s="22"/>
      <c r="F29" s="2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22"/>
      <c r="BA29" s="22"/>
      <c r="BB29" s="22"/>
    </row>
    <row r="30" spans="6:54" ht="12.75">
      <c r="F30" s="2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43"/>
      <c r="V30" s="26"/>
      <c r="W30" s="26"/>
      <c r="X30" s="26"/>
      <c r="Y30" s="26"/>
      <c r="Z30" s="26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22"/>
      <c r="BA30" s="22"/>
      <c r="BB30" s="22"/>
    </row>
    <row r="31" spans="1:54" ht="12.75">
      <c r="A31" s="22" t="s">
        <v>103</v>
      </c>
      <c r="B31" s="22"/>
      <c r="C31" s="22"/>
      <c r="D31" s="22"/>
      <c r="F31" s="22"/>
      <c r="G31" s="43">
        <v>100000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43"/>
      <c r="V31" s="26"/>
      <c r="W31" s="26"/>
      <c r="X31" s="26"/>
      <c r="Y31" s="26"/>
      <c r="Z31" s="26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2"/>
      <c r="BA31" s="22"/>
      <c r="BB31" s="22"/>
    </row>
    <row r="32" spans="1:54" ht="9" customHeight="1">
      <c r="A32" s="22"/>
      <c r="B32" s="22"/>
      <c r="C32" s="22"/>
      <c r="D32" s="22"/>
      <c r="F32" s="22"/>
      <c r="G32" s="4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43"/>
      <c r="V32" s="26"/>
      <c r="W32" s="26"/>
      <c r="X32" s="26"/>
      <c r="Y32" s="26"/>
      <c r="Z32" s="26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22"/>
      <c r="BA32" s="22"/>
      <c r="BB32" s="22"/>
    </row>
    <row r="33" spans="1:54" ht="12.75">
      <c r="A33" s="22" t="s">
        <v>104</v>
      </c>
      <c r="B33" s="22"/>
      <c r="C33" s="22"/>
      <c r="D33" s="22"/>
      <c r="F33" s="22"/>
      <c r="G33" s="43">
        <f>+G31*0.25</f>
        <v>25000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43"/>
      <c r="V33" s="26"/>
      <c r="W33" s="26"/>
      <c r="X33" s="26"/>
      <c r="Y33" s="26"/>
      <c r="Z33" s="26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22"/>
      <c r="BA33" s="22"/>
      <c r="BB33" s="22"/>
    </row>
    <row r="34" spans="1:54" ht="12.75">
      <c r="A34" s="22" t="s">
        <v>92</v>
      </c>
      <c r="B34" s="22"/>
      <c r="C34" s="22"/>
      <c r="D34" s="22"/>
      <c r="F34" s="22"/>
      <c r="G34" s="74">
        <v>-40000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1:54" ht="12.75">
      <c r="A35" s="22" t="s">
        <v>335</v>
      </c>
      <c r="B35" s="22"/>
      <c r="C35" s="22"/>
      <c r="D35" s="22"/>
      <c r="F35" s="22"/>
      <c r="G35" s="43">
        <f>SUM(G33:G34)</f>
        <v>-15000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</row>
    <row r="36" spans="1:54" ht="12.75">
      <c r="A36" s="22"/>
      <c r="B36" s="22"/>
      <c r="C36" s="22"/>
      <c r="D36" s="22"/>
      <c r="F36" s="22"/>
      <c r="G36" s="4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1:54" ht="12.75">
      <c r="A37" s="22" t="s">
        <v>105</v>
      </c>
      <c r="B37" s="22"/>
      <c r="C37" s="22"/>
      <c r="D37" s="22"/>
      <c r="F37" s="22"/>
      <c r="G37" s="43">
        <f>+G31-G33</f>
        <v>75000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1:54" ht="9" customHeight="1">
      <c r="A38" s="22"/>
      <c r="B38" s="22"/>
      <c r="C38" s="22"/>
      <c r="D38" s="22"/>
      <c r="F38" s="22"/>
      <c r="G38" s="4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1:54" ht="12.75">
      <c r="A39" s="22" t="s">
        <v>106</v>
      </c>
      <c r="B39" s="22"/>
      <c r="C39" s="22"/>
      <c r="D39" s="22"/>
      <c r="F39" s="22"/>
      <c r="G39" s="43">
        <f>+G37*0.25</f>
        <v>18750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2.75">
      <c r="A40" s="22" t="s">
        <v>92</v>
      </c>
      <c r="B40" s="22"/>
      <c r="C40" s="22"/>
      <c r="D40" s="22"/>
      <c r="F40" s="22"/>
      <c r="G40" s="74">
        <v>-40000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54" ht="12.75">
      <c r="A41" s="22" t="s">
        <v>335</v>
      </c>
      <c r="B41" s="22"/>
      <c r="C41" s="22"/>
      <c r="D41" s="22"/>
      <c r="F41" s="22"/>
      <c r="G41" s="43">
        <f>SUM(G39:G40)</f>
        <v>-21250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6:54" ht="12.7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</row>
    <row r="43" spans="1:5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54" ht="12.75">
      <c r="A45" s="22"/>
      <c r="B45" s="22"/>
      <c r="C45" s="22"/>
      <c r="D45" s="22"/>
      <c r="E45" s="8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1:5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</row>
    <row r="47" spans="1:5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5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1:5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spans="1:5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1:5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5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</sheetData>
  <printOptions/>
  <pageMargins left="0.55" right="0.5" top="1" bottom="1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96"/>
  <sheetViews>
    <sheetView workbookViewId="0" topLeftCell="A1">
      <selection activeCell="E18" sqref="E18"/>
    </sheetView>
  </sheetViews>
  <sheetFormatPr defaultColWidth="9.00390625" defaultRowHeight="12.75"/>
  <cols>
    <col min="1" max="1" width="19.625" style="0" customWidth="1"/>
    <col min="4" max="4" width="4.125" style="0" customWidth="1"/>
    <col min="5" max="5" width="8.125" style="0" customWidth="1"/>
    <col min="6" max="6" width="8.50390625" style="0" customWidth="1"/>
    <col min="7" max="7" width="2.50390625" style="0" customWidth="1"/>
    <col min="10" max="10" width="2.125" style="0" customWidth="1"/>
    <col min="11" max="12" width="8.375" style="0" customWidth="1"/>
    <col min="13" max="13" width="2.00390625" style="0" customWidth="1"/>
    <col min="14" max="14" width="8.375" style="0" customWidth="1"/>
    <col min="15" max="15" width="8.50390625" style="0" customWidth="1"/>
    <col min="16" max="16" width="4.125" style="0" customWidth="1"/>
  </cols>
  <sheetData>
    <row r="1" spans="1:26" ht="12.75">
      <c r="A1" s="22"/>
      <c r="B1" s="27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87" t="s">
        <v>107</v>
      </c>
      <c r="B2" s="2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7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87" t="s">
        <v>354</v>
      </c>
      <c r="B4" s="2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>
      <c r="A6" s="91" t="s">
        <v>108</v>
      </c>
      <c r="B6" s="2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91" t="s">
        <v>109</v>
      </c>
      <c r="B7" s="2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22"/>
      <c r="B8" s="2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51"/>
      <c r="O8" s="51"/>
      <c r="P8" s="51"/>
      <c r="Q8" s="51"/>
      <c r="R8" s="51"/>
      <c r="S8" s="22"/>
      <c r="T8" s="22"/>
      <c r="U8" s="22"/>
      <c r="V8" s="22"/>
      <c r="W8" s="22"/>
      <c r="X8" s="22"/>
      <c r="Y8" s="22"/>
      <c r="Z8" s="22"/>
    </row>
    <row r="9" spans="1:26" ht="12.75">
      <c r="A9" s="28" t="s">
        <v>110</v>
      </c>
      <c r="B9" s="2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1"/>
      <c r="O9" s="51"/>
      <c r="P9" s="51"/>
      <c r="Q9" s="51"/>
      <c r="R9" s="51"/>
      <c r="S9" s="22"/>
      <c r="T9" s="22"/>
      <c r="U9" s="22"/>
      <c r="V9" s="22"/>
      <c r="W9" s="22"/>
      <c r="X9" s="22"/>
      <c r="Y9" s="22"/>
      <c r="Z9" s="22"/>
    </row>
    <row r="10" spans="1:26" ht="12.75">
      <c r="A10" s="22"/>
      <c r="B10" s="27"/>
      <c r="C10" s="22"/>
      <c r="D10" s="22"/>
      <c r="E10" s="22" t="s">
        <v>89</v>
      </c>
      <c r="F10" s="22"/>
      <c r="G10" s="22"/>
      <c r="H10" s="22" t="s">
        <v>336</v>
      </c>
      <c r="I10" s="22"/>
      <c r="J10" s="22"/>
      <c r="K10" s="22"/>
      <c r="L10" s="22"/>
      <c r="M10" s="22"/>
      <c r="N10" s="51"/>
      <c r="O10" s="51"/>
      <c r="P10" s="51"/>
      <c r="Q10" s="51"/>
      <c r="R10" s="51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22"/>
      <c r="B11" s="27"/>
      <c r="C11" s="22"/>
      <c r="D11" s="22"/>
      <c r="E11" s="39" t="s">
        <v>90</v>
      </c>
      <c r="F11" s="39"/>
      <c r="G11" s="22"/>
      <c r="H11" s="39" t="str">
        <f>+E11</f>
        <v>Avskrivn.grupp 5 år</v>
      </c>
      <c r="I11" s="39"/>
      <c r="J11" s="22"/>
      <c r="K11" s="39" t="s">
        <v>92</v>
      </c>
      <c r="L11" s="39"/>
      <c r="M11" s="22"/>
      <c r="N11" s="51"/>
      <c r="O11" s="51"/>
      <c r="P11" s="51"/>
      <c r="Q11" s="51"/>
      <c r="R11" s="51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40" t="s">
        <v>100</v>
      </c>
      <c r="B12" s="41">
        <v>34334</v>
      </c>
      <c r="C12" s="42">
        <v>75000</v>
      </c>
      <c r="D12" s="43"/>
      <c r="E12" s="23">
        <v>175000</v>
      </c>
      <c r="F12" s="44"/>
      <c r="G12" s="43"/>
      <c r="H12" s="23"/>
      <c r="I12" s="44">
        <v>100000</v>
      </c>
      <c r="J12" s="22"/>
      <c r="K12" s="23"/>
      <c r="L12" s="44"/>
      <c r="M12" s="22"/>
      <c r="N12" s="26"/>
      <c r="O12" s="54"/>
      <c r="P12" s="51"/>
      <c r="Q12" s="26"/>
      <c r="R12" s="54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45"/>
      <c r="B13" s="46"/>
      <c r="C13" s="23"/>
      <c r="D13" s="43"/>
      <c r="E13" s="23"/>
      <c r="F13" s="44"/>
      <c r="G13" s="43"/>
      <c r="H13" s="23"/>
      <c r="I13" s="44"/>
      <c r="J13" s="22"/>
      <c r="K13" s="23"/>
      <c r="L13" s="44"/>
      <c r="M13" s="22"/>
      <c r="N13" s="26"/>
      <c r="O13" s="54"/>
      <c r="P13" s="51"/>
      <c r="Q13" s="26"/>
      <c r="R13" s="54"/>
      <c r="S13" s="22"/>
      <c r="T13" s="22"/>
      <c r="U13" s="22"/>
      <c r="V13" s="22"/>
      <c r="W13" s="22"/>
      <c r="X13" s="22"/>
      <c r="Y13" s="22"/>
      <c r="Z13" s="22"/>
    </row>
    <row r="14" spans="1:26" ht="12.75">
      <c r="A14" s="45" t="s">
        <v>111</v>
      </c>
      <c r="B14" s="46">
        <v>34515</v>
      </c>
      <c r="C14" s="23">
        <v>90000</v>
      </c>
      <c r="D14" s="43"/>
      <c r="E14" s="23">
        <f>C14</f>
        <v>90000</v>
      </c>
      <c r="F14" s="44"/>
      <c r="G14" s="43"/>
      <c r="H14" s="23"/>
      <c r="I14" s="44"/>
      <c r="J14" s="22"/>
      <c r="K14" s="23"/>
      <c r="L14" s="44"/>
      <c r="M14" s="22"/>
      <c r="N14" s="26"/>
      <c r="O14" s="54"/>
      <c r="P14" s="51"/>
      <c r="Q14" s="26"/>
      <c r="R14" s="54"/>
      <c r="S14" s="22"/>
      <c r="T14" s="22"/>
      <c r="U14" s="22"/>
      <c r="V14" s="22"/>
      <c r="W14" s="22"/>
      <c r="X14" s="22"/>
      <c r="Y14" s="22"/>
      <c r="Z14" s="22"/>
    </row>
    <row r="15" spans="1:26" ht="12.75">
      <c r="A15" s="45"/>
      <c r="B15" s="46"/>
      <c r="C15" s="23"/>
      <c r="D15" s="43"/>
      <c r="E15" s="23"/>
      <c r="F15" s="44"/>
      <c r="G15" s="43"/>
      <c r="H15" s="23"/>
      <c r="I15" s="44"/>
      <c r="J15" s="22"/>
      <c r="K15" s="23"/>
      <c r="L15" s="44"/>
      <c r="M15" s="22"/>
      <c r="N15" s="26"/>
      <c r="O15" s="54"/>
      <c r="P15" s="51"/>
      <c r="Q15" s="26"/>
      <c r="R15" s="54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45" t="s">
        <v>92</v>
      </c>
      <c r="B16" s="46">
        <v>34698</v>
      </c>
      <c r="C16" s="23"/>
      <c r="D16" s="43"/>
      <c r="E16" s="23"/>
      <c r="F16" s="44"/>
      <c r="G16" s="43"/>
      <c r="H16" s="23"/>
      <c r="I16" s="44"/>
      <c r="J16" s="22"/>
      <c r="K16" s="23"/>
      <c r="L16" s="44"/>
      <c r="M16" s="22"/>
      <c r="N16" s="26"/>
      <c r="O16" s="54"/>
      <c r="P16" s="51"/>
      <c r="Q16" s="26"/>
      <c r="R16" s="54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45" t="s">
        <v>112</v>
      </c>
      <c r="B17" s="46"/>
      <c r="C17" s="23">
        <v>-15000</v>
      </c>
      <c r="D17" s="43"/>
      <c r="E17" s="23"/>
      <c r="F17" s="44"/>
      <c r="G17" s="43"/>
      <c r="H17" s="23"/>
      <c r="I17" s="44"/>
      <c r="J17" s="22"/>
      <c r="K17" s="23"/>
      <c r="L17" s="44"/>
      <c r="M17" s="22"/>
      <c r="N17" s="26"/>
      <c r="O17" s="54"/>
      <c r="P17" s="51"/>
      <c r="Q17" s="26"/>
      <c r="R17" s="54"/>
      <c r="S17" s="22"/>
      <c r="T17" s="22"/>
      <c r="U17" s="22"/>
      <c r="V17" s="22"/>
      <c r="W17" s="22"/>
      <c r="X17" s="22"/>
      <c r="Y17" s="22"/>
      <c r="Z17" s="22"/>
    </row>
    <row r="18" spans="1:26" ht="12.75">
      <c r="A18" s="45" t="s">
        <v>113</v>
      </c>
      <c r="B18" s="46"/>
      <c r="C18" s="23">
        <v>-9000</v>
      </c>
      <c r="D18" s="43" t="s">
        <v>1</v>
      </c>
      <c r="E18" s="56"/>
      <c r="F18" s="77"/>
      <c r="G18" s="78"/>
      <c r="H18" s="56"/>
      <c r="I18" s="77">
        <f>-C17-C18</f>
        <v>24000</v>
      </c>
      <c r="J18" s="39"/>
      <c r="K18" s="56">
        <f>+I18</f>
        <v>24000</v>
      </c>
      <c r="L18" s="77"/>
      <c r="M18" s="22"/>
      <c r="N18" s="26"/>
      <c r="O18" s="54"/>
      <c r="P18" s="51"/>
      <c r="Q18" s="26"/>
      <c r="R18" s="54"/>
      <c r="S18" s="22"/>
      <c r="T18" s="22"/>
      <c r="U18" s="22"/>
      <c r="V18" s="22"/>
      <c r="W18" s="22"/>
      <c r="X18" s="22"/>
      <c r="Y18" s="22"/>
      <c r="Z18" s="22"/>
    </row>
    <row r="19" spans="1:26" ht="13.5" thickBot="1">
      <c r="A19" s="45" t="s">
        <v>100</v>
      </c>
      <c r="B19" s="46">
        <v>35063</v>
      </c>
      <c r="C19" s="42">
        <f>SUM(C12:C18)</f>
        <v>141000</v>
      </c>
      <c r="D19" s="43"/>
      <c r="E19" s="79">
        <f>SUM(E12:E18)</f>
        <v>265000</v>
      </c>
      <c r="F19" s="80"/>
      <c r="G19" s="81"/>
      <c r="H19" s="79"/>
      <c r="I19" s="80">
        <f>SUM(I12:I18)</f>
        <v>124000</v>
      </c>
      <c r="J19" s="82"/>
      <c r="K19" s="79">
        <f>SUM(K18)</f>
        <v>24000</v>
      </c>
      <c r="L19" s="80"/>
      <c r="M19" s="22"/>
      <c r="N19" s="26"/>
      <c r="O19" s="54"/>
      <c r="P19" s="51"/>
      <c r="Q19" s="26"/>
      <c r="R19" s="54"/>
      <c r="S19" s="22"/>
      <c r="T19" s="22"/>
      <c r="U19" s="22"/>
      <c r="V19" s="22"/>
      <c r="W19" s="22"/>
      <c r="X19" s="22"/>
      <c r="Y19" s="22"/>
      <c r="Z19" s="22"/>
    </row>
    <row r="20" spans="1:26" ht="13.5" thickTop="1">
      <c r="A20" s="45"/>
      <c r="B20" s="46"/>
      <c r="C20" s="23"/>
      <c r="D20" s="43"/>
      <c r="E20" s="23"/>
      <c r="F20" s="44"/>
      <c r="G20" s="43"/>
      <c r="H20" s="23"/>
      <c r="I20" s="44"/>
      <c r="J20" s="22"/>
      <c r="K20" s="23"/>
      <c r="L20" s="44"/>
      <c r="M20" s="22"/>
      <c r="N20" s="26"/>
      <c r="O20" s="54"/>
      <c r="P20" s="51"/>
      <c r="Q20" s="26"/>
      <c r="R20" s="54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45" t="s">
        <v>114</v>
      </c>
      <c r="B21" s="46">
        <v>34699</v>
      </c>
      <c r="C21" s="23">
        <f>+C19</f>
        <v>141000</v>
      </c>
      <c r="D21" s="43"/>
      <c r="E21" s="23">
        <f>+E19</f>
        <v>265000</v>
      </c>
      <c r="F21" s="44"/>
      <c r="G21" s="43"/>
      <c r="H21" s="23"/>
      <c r="I21" s="44">
        <f>+I19</f>
        <v>124000</v>
      </c>
      <c r="J21" s="22"/>
      <c r="K21" s="23"/>
      <c r="L21" s="44"/>
      <c r="M21" s="22"/>
      <c r="N21" s="26"/>
      <c r="O21" s="54"/>
      <c r="P21" s="51"/>
      <c r="Q21" s="26"/>
      <c r="R21" s="54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45" t="s">
        <v>115</v>
      </c>
      <c r="B22" s="46">
        <v>34803</v>
      </c>
      <c r="C22" s="23">
        <v>80000</v>
      </c>
      <c r="D22" s="43"/>
      <c r="E22" s="23">
        <f>C22</f>
        <v>80000</v>
      </c>
      <c r="F22" s="44"/>
      <c r="G22" s="43"/>
      <c r="H22" s="23"/>
      <c r="I22" s="44"/>
      <c r="J22" s="22"/>
      <c r="K22" s="23"/>
      <c r="L22" s="44"/>
      <c r="M22" s="22"/>
      <c r="N22" s="26"/>
      <c r="O22" s="54"/>
      <c r="P22" s="51"/>
      <c r="Q22" s="26"/>
      <c r="R22" s="54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45"/>
      <c r="B23" s="46"/>
      <c r="C23" s="23"/>
      <c r="D23" s="43"/>
      <c r="E23" s="23"/>
      <c r="F23" s="44"/>
      <c r="G23" s="43"/>
      <c r="H23" s="23"/>
      <c r="I23" s="44"/>
      <c r="J23" s="22"/>
      <c r="K23" s="23"/>
      <c r="L23" s="44"/>
      <c r="M23" s="22"/>
      <c r="N23" s="26"/>
      <c r="O23" s="54"/>
      <c r="P23" s="51"/>
      <c r="Q23" s="26"/>
      <c r="R23" s="54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45" t="s">
        <v>92</v>
      </c>
      <c r="B24" s="46">
        <f>B16+365</f>
        <v>35063</v>
      </c>
      <c r="C24" s="23"/>
      <c r="D24" s="43"/>
      <c r="E24" s="23"/>
      <c r="F24" s="44"/>
      <c r="G24" s="43"/>
      <c r="H24" s="23"/>
      <c r="I24" s="44"/>
      <c r="J24" s="22"/>
      <c r="K24" s="23"/>
      <c r="L24" s="44"/>
      <c r="M24" s="22"/>
      <c r="N24" s="26"/>
      <c r="O24" s="54"/>
      <c r="P24" s="51"/>
      <c r="Q24" s="26"/>
      <c r="R24" s="54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45" t="s">
        <v>112</v>
      </c>
      <c r="B25" s="22"/>
      <c r="C25" s="23">
        <v>-15000</v>
      </c>
      <c r="D25" s="43"/>
      <c r="E25" s="23"/>
      <c r="F25" s="44"/>
      <c r="G25" s="43"/>
      <c r="H25" s="23"/>
      <c r="I25" s="44"/>
      <c r="J25" s="22"/>
      <c r="K25" s="23"/>
      <c r="L25" s="44"/>
      <c r="M25" s="22"/>
      <c r="N25" s="26"/>
      <c r="O25" s="54"/>
      <c r="P25" s="51"/>
      <c r="Q25" s="26"/>
      <c r="R25" s="54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45" t="s">
        <v>116</v>
      </c>
      <c r="B26" s="46"/>
      <c r="C26" s="23">
        <v>-18000</v>
      </c>
      <c r="D26" s="43"/>
      <c r="E26" s="23"/>
      <c r="F26" s="44"/>
      <c r="G26" s="43"/>
      <c r="H26" s="23"/>
      <c r="I26" s="44"/>
      <c r="J26" s="22"/>
      <c r="K26" s="23"/>
      <c r="L26" s="44"/>
      <c r="M26" s="22"/>
      <c r="N26" s="26"/>
      <c r="O26" s="54"/>
      <c r="P26" s="51"/>
      <c r="Q26" s="26"/>
      <c r="R26" s="54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45" t="s">
        <v>117</v>
      </c>
      <c r="B27" s="46"/>
      <c r="C27" s="23">
        <v>-8000</v>
      </c>
      <c r="D27" s="43" t="s">
        <v>1</v>
      </c>
      <c r="E27" s="56"/>
      <c r="F27" s="77"/>
      <c r="G27" s="78"/>
      <c r="H27" s="56"/>
      <c r="I27" s="77">
        <f>-C25-C26-C27</f>
        <v>41000</v>
      </c>
      <c r="J27" s="39"/>
      <c r="K27" s="56">
        <f>+I27</f>
        <v>41000</v>
      </c>
      <c r="L27" s="77"/>
      <c r="M27" s="22"/>
      <c r="N27" s="26"/>
      <c r="O27" s="54"/>
      <c r="P27" s="51"/>
      <c r="Q27" s="26"/>
      <c r="R27" s="54"/>
      <c r="S27" s="22"/>
      <c r="T27" s="22"/>
      <c r="U27" s="22"/>
      <c r="V27" s="22"/>
      <c r="W27" s="22"/>
      <c r="X27" s="22"/>
      <c r="Y27" s="22"/>
      <c r="Z27" s="22"/>
    </row>
    <row r="28" spans="1:26" ht="13.5" thickBot="1">
      <c r="A28" s="47" t="s">
        <v>100</v>
      </c>
      <c r="B28" s="48">
        <f>B19</f>
        <v>35063</v>
      </c>
      <c r="C28" s="49">
        <f>SUM(C21:C27)</f>
        <v>180000</v>
      </c>
      <c r="D28" s="43"/>
      <c r="E28" s="79">
        <f>SUM(E21:E27)</f>
        <v>345000</v>
      </c>
      <c r="F28" s="80"/>
      <c r="G28" s="81"/>
      <c r="H28" s="79"/>
      <c r="I28" s="80">
        <f>SUM(I21:I27)</f>
        <v>165000</v>
      </c>
      <c r="J28" s="80"/>
      <c r="K28" s="79">
        <f>SUM(K27)</f>
        <v>41000</v>
      </c>
      <c r="L28" s="80"/>
      <c r="M28" s="22"/>
      <c r="N28" s="51"/>
      <c r="O28" s="51"/>
      <c r="P28" s="51"/>
      <c r="Q28" s="51"/>
      <c r="R28" s="51"/>
      <c r="S28" s="22"/>
      <c r="T28" s="22"/>
      <c r="U28" s="22"/>
      <c r="V28" s="22"/>
      <c r="W28" s="22"/>
      <c r="X28" s="22"/>
      <c r="Y28" s="22"/>
      <c r="Z28" s="22"/>
    </row>
    <row r="29" spans="1:26" ht="13.5" thickTop="1">
      <c r="A29" s="51"/>
      <c r="B29" s="46"/>
      <c r="C29" s="26"/>
      <c r="D29" s="43"/>
      <c r="E29" s="51"/>
      <c r="F29" s="51"/>
      <c r="G29" s="43"/>
      <c r="H29" s="26"/>
      <c r="I29" s="26"/>
      <c r="J29" s="54"/>
      <c r="K29" s="51"/>
      <c r="L29" s="51"/>
      <c r="M29" s="22"/>
      <c r="N29" s="51"/>
      <c r="O29" s="51"/>
      <c r="P29" s="51"/>
      <c r="Q29" s="51"/>
      <c r="R29" s="51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51"/>
      <c r="C30" s="26"/>
      <c r="D30" s="43"/>
      <c r="E30" s="51"/>
      <c r="F30" s="51"/>
      <c r="G30" s="43"/>
      <c r="H30" s="26"/>
      <c r="I30" s="26"/>
      <c r="J30" s="54"/>
      <c r="K30" s="51"/>
      <c r="L30" s="51"/>
      <c r="M30" s="22"/>
      <c r="N30" s="51"/>
      <c r="O30" s="51"/>
      <c r="P30" s="51"/>
      <c r="Q30" s="51"/>
      <c r="R30" s="51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7" t="s">
        <v>118</v>
      </c>
      <c r="B31" s="46"/>
      <c r="C31" s="26"/>
      <c r="D31" s="43"/>
      <c r="E31" s="51"/>
      <c r="F31" s="51"/>
      <c r="G31" s="43"/>
      <c r="H31" s="26"/>
      <c r="I31" s="26"/>
      <c r="J31" s="54"/>
      <c r="K31" s="51"/>
      <c r="L31" s="51"/>
      <c r="M31" s="22"/>
      <c r="N31" s="51"/>
      <c r="O31" s="51"/>
      <c r="P31" s="51"/>
      <c r="Q31" s="51"/>
      <c r="R31" s="51"/>
      <c r="S31" s="22"/>
      <c r="T31" s="22"/>
      <c r="U31" s="22"/>
      <c r="V31" s="22"/>
      <c r="W31" s="22"/>
      <c r="X31" s="22"/>
      <c r="Y31" s="22"/>
      <c r="Z31" s="22"/>
    </row>
    <row r="32" spans="1:69" ht="12.75">
      <c r="A32" s="52"/>
      <c r="B32" s="46"/>
      <c r="C32" s="26"/>
      <c r="D32" s="26"/>
      <c r="E32" s="51"/>
      <c r="F32" s="51"/>
      <c r="G32" s="26"/>
      <c r="H32" s="26"/>
      <c r="I32" s="26"/>
      <c r="J32" s="5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</row>
    <row r="33" spans="1:69" ht="12.75">
      <c r="A33" s="52"/>
      <c r="B33" s="46"/>
      <c r="C33" s="26"/>
      <c r="D33" s="26"/>
      <c r="E33" s="51"/>
      <c r="F33" s="51"/>
      <c r="G33" s="26"/>
      <c r="H33" s="26"/>
      <c r="I33" s="26"/>
      <c r="J33" s="5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</row>
    <row r="34" spans="1:69" ht="12.75">
      <c r="A34" s="52"/>
      <c r="C34" s="26"/>
      <c r="D34" s="26"/>
      <c r="E34" s="51"/>
      <c r="F34" s="51"/>
      <c r="G34" s="26"/>
      <c r="H34" s="26"/>
      <c r="I34" s="26"/>
      <c r="J34" s="54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</row>
    <row r="35" spans="1:69" ht="12.75">
      <c r="A35" s="52"/>
      <c r="C35" s="26"/>
      <c r="D35" s="26"/>
      <c r="E35" s="51"/>
      <c r="F35" s="51"/>
      <c r="G35" s="26"/>
      <c r="H35" s="26"/>
      <c r="I35" s="26"/>
      <c r="J35" s="5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</row>
    <row r="36" spans="1:69" ht="12.75">
      <c r="A36" s="51"/>
      <c r="B36" s="46"/>
      <c r="C36" s="53"/>
      <c r="D36" s="26"/>
      <c r="E36" s="51"/>
      <c r="F36" s="51"/>
      <c r="G36" s="26"/>
      <c r="H36" s="26"/>
      <c r="I36" s="26"/>
      <c r="J36" s="5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</row>
    <row r="37" spans="1:69" ht="12.75">
      <c r="A37" s="51"/>
      <c r="B37" s="46"/>
      <c r="C37" s="26"/>
      <c r="D37" s="43"/>
      <c r="E37" s="51"/>
      <c r="F37" s="51"/>
      <c r="G37" s="43"/>
      <c r="H37" s="26"/>
      <c r="I37" s="26"/>
      <c r="J37" s="54"/>
      <c r="K37" s="51"/>
      <c r="L37" s="51"/>
      <c r="M37" s="22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</row>
    <row r="38" spans="1:69" ht="12.75">
      <c r="A38" s="51"/>
      <c r="B38" s="46"/>
      <c r="C38" s="26"/>
      <c r="D38" s="43"/>
      <c r="E38" s="51"/>
      <c r="F38" s="51"/>
      <c r="G38" s="43"/>
      <c r="H38" s="26"/>
      <c r="I38" s="26"/>
      <c r="J38" s="54"/>
      <c r="K38" s="51"/>
      <c r="L38" s="51"/>
      <c r="M38" s="22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</row>
    <row r="39" spans="1:69" ht="12.75">
      <c r="A39" s="51"/>
      <c r="B39" s="46"/>
      <c r="C39" s="53"/>
      <c r="D39" s="43"/>
      <c r="E39" s="51"/>
      <c r="F39" s="51"/>
      <c r="G39" s="43"/>
      <c r="H39" s="26"/>
      <c r="I39" s="26"/>
      <c r="J39" s="54"/>
      <c r="K39" s="51"/>
      <c r="L39" s="51"/>
      <c r="M39" s="2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</row>
    <row r="40" spans="1:69" ht="12.75">
      <c r="A40" s="22"/>
      <c r="B40" s="27"/>
      <c r="C40" s="43"/>
      <c r="D40" s="43"/>
      <c r="E40" s="26"/>
      <c r="F40" s="26"/>
      <c r="G40" s="43"/>
      <c r="H40" s="26"/>
      <c r="I40" s="26"/>
      <c r="J40" s="54"/>
      <c r="K40" s="26"/>
      <c r="L40" s="26"/>
      <c r="M40" s="43"/>
      <c r="N40" s="26"/>
      <c r="O40" s="26"/>
      <c r="P40" s="26"/>
      <c r="Q40" s="26"/>
      <c r="R40" s="54"/>
      <c r="S40" s="51"/>
      <c r="T40" s="51"/>
      <c r="U40" s="51"/>
      <c r="V40" s="51"/>
      <c r="W40" s="51"/>
      <c r="X40" s="51"/>
      <c r="Y40" s="51"/>
      <c r="Z40" s="51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69" ht="12.75">
      <c r="A41" s="22"/>
      <c r="B41" s="27"/>
      <c r="C41" s="43"/>
      <c r="D41" s="43"/>
      <c r="E41" s="26"/>
      <c r="F41" s="26"/>
      <c r="G41" s="43"/>
      <c r="H41" s="26"/>
      <c r="I41" s="26"/>
      <c r="J41" s="54"/>
      <c r="K41" s="26"/>
      <c r="L41" s="26"/>
      <c r="M41" s="43"/>
      <c r="N41" s="26"/>
      <c r="O41" s="26"/>
      <c r="P41" s="26"/>
      <c r="Q41" s="26"/>
      <c r="R41" s="26"/>
      <c r="S41" s="51"/>
      <c r="T41" s="51"/>
      <c r="U41" s="51"/>
      <c r="V41" s="51"/>
      <c r="W41" s="51"/>
      <c r="X41" s="51"/>
      <c r="Y41" s="51"/>
      <c r="Z41" s="51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1:69" ht="12.75">
      <c r="A42" s="22"/>
      <c r="B42" s="27"/>
      <c r="C42" s="43"/>
      <c r="D42" s="43"/>
      <c r="E42" s="26"/>
      <c r="F42" s="26"/>
      <c r="G42" s="43"/>
      <c r="H42" s="26"/>
      <c r="I42" s="26"/>
      <c r="J42" s="54"/>
      <c r="K42" s="26"/>
      <c r="L42" s="43"/>
      <c r="M42" s="43"/>
      <c r="N42" s="26"/>
      <c r="O42" s="26"/>
      <c r="P42" s="26"/>
      <c r="Q42" s="26"/>
      <c r="R42" s="26"/>
      <c r="S42" s="51"/>
      <c r="T42" s="51"/>
      <c r="U42" s="51"/>
      <c r="V42" s="51"/>
      <c r="W42" s="51"/>
      <c r="X42" s="51"/>
      <c r="Y42" s="51"/>
      <c r="Z42" s="51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1:69" ht="12.75">
      <c r="A43" s="22"/>
      <c r="B43" s="27"/>
      <c r="C43" s="74"/>
      <c r="D43" s="43"/>
      <c r="E43" s="26"/>
      <c r="F43" s="26"/>
      <c r="G43" s="43"/>
      <c r="H43" s="26"/>
      <c r="I43" s="54"/>
      <c r="J43" s="54"/>
      <c r="K43" s="26"/>
      <c r="L43" s="43"/>
      <c r="M43" s="43"/>
      <c r="N43" s="26"/>
      <c r="O43" s="26"/>
      <c r="P43" s="26"/>
      <c r="Q43" s="26"/>
      <c r="R43" s="26"/>
      <c r="S43" s="51"/>
      <c r="T43" s="51"/>
      <c r="U43" s="51"/>
      <c r="V43" s="51"/>
      <c r="W43" s="51"/>
      <c r="X43" s="51"/>
      <c r="Y43" s="51"/>
      <c r="Z43" s="51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:69" ht="12.75">
      <c r="A44" s="51"/>
      <c r="B44" s="46"/>
      <c r="C44" s="26"/>
      <c r="D44" s="26"/>
      <c r="E44" s="26"/>
      <c r="F44" s="26"/>
      <c r="G44" s="26"/>
      <c r="H44" s="26"/>
      <c r="I44" s="26"/>
      <c r="J44" s="54"/>
      <c r="K44" s="26"/>
      <c r="L44" s="26"/>
      <c r="M44" s="26"/>
      <c r="N44" s="26"/>
      <c r="O44" s="54"/>
      <c r="P44" s="26"/>
      <c r="Q44" s="26"/>
      <c r="R44" s="26"/>
      <c r="S44" s="51"/>
      <c r="T44" s="51"/>
      <c r="U44" s="51"/>
      <c r="V44" s="51"/>
      <c r="W44" s="51"/>
      <c r="X44" s="51"/>
      <c r="Y44" s="51"/>
      <c r="Z44" s="51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1:69" ht="12.75">
      <c r="A45" s="51"/>
      <c r="B45" s="46"/>
      <c r="C45" s="26"/>
      <c r="D45" s="26"/>
      <c r="E45" s="51"/>
      <c r="F45" s="51"/>
      <c r="G45" s="51"/>
      <c r="H45" s="51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51"/>
      <c r="T45" s="51"/>
      <c r="U45" s="51"/>
      <c r="V45" s="51"/>
      <c r="W45" s="51"/>
      <c r="X45" s="51"/>
      <c r="Y45" s="51"/>
      <c r="Z45" s="51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1:69" ht="12.75">
      <c r="A46" s="51"/>
      <c r="B46" s="46"/>
      <c r="C46" s="26"/>
      <c r="D46" s="26"/>
      <c r="E46" s="51"/>
      <c r="F46" s="51"/>
      <c r="G46" s="51"/>
      <c r="H46" s="51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51"/>
      <c r="T46" s="51"/>
      <c r="U46" s="51"/>
      <c r="V46" s="51"/>
      <c r="W46" s="51"/>
      <c r="X46" s="51"/>
      <c r="Y46" s="51"/>
      <c r="Z46" s="51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</row>
    <row r="47" spans="1:69" ht="12.75">
      <c r="A47" s="22"/>
      <c r="B47" s="27"/>
      <c r="C47" s="74"/>
      <c r="D47" s="43"/>
      <c r="E47" s="26"/>
      <c r="F47" s="54"/>
      <c r="G47" s="26"/>
      <c r="H47" s="26"/>
      <c r="I47" s="54"/>
      <c r="J47" s="26"/>
      <c r="K47" s="26"/>
      <c r="L47" s="54"/>
      <c r="M47" s="26"/>
      <c r="N47" s="26"/>
      <c r="O47" s="54"/>
      <c r="P47" s="26"/>
      <c r="Q47" s="26"/>
      <c r="R47" s="54"/>
      <c r="S47" s="51"/>
      <c r="T47" s="51"/>
      <c r="U47" s="51"/>
      <c r="V47" s="51"/>
      <c r="W47" s="51"/>
      <c r="X47" s="51"/>
      <c r="Y47" s="51"/>
      <c r="Z47" s="51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1:69" ht="12.75">
      <c r="A48" s="51"/>
      <c r="B48" s="46"/>
      <c r="C48" s="26"/>
      <c r="D48" s="26"/>
      <c r="E48" s="26"/>
      <c r="F48" s="54"/>
      <c r="G48" s="26"/>
      <c r="H48" s="26"/>
      <c r="I48" s="54"/>
      <c r="J48" s="26"/>
      <c r="K48" s="26"/>
      <c r="L48" s="54"/>
      <c r="M48" s="26"/>
      <c r="N48" s="26"/>
      <c r="O48" s="54"/>
      <c r="P48" s="26"/>
      <c r="Q48" s="26"/>
      <c r="R48" s="54"/>
      <c r="S48" s="51"/>
      <c r="T48" s="51"/>
      <c r="U48" s="51"/>
      <c r="V48" s="51"/>
      <c r="W48" s="51"/>
      <c r="X48" s="51"/>
      <c r="Y48" s="51"/>
      <c r="Z48" s="51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</row>
    <row r="49" spans="1:69" ht="12.75">
      <c r="A49" s="51"/>
      <c r="B49" s="46"/>
      <c r="C49" s="26"/>
      <c r="D49" s="26"/>
      <c r="E49" s="26"/>
      <c r="F49" s="54"/>
      <c r="G49" s="26"/>
      <c r="H49" s="26"/>
      <c r="I49" s="54"/>
      <c r="J49" s="51"/>
      <c r="K49" s="26"/>
      <c r="L49" s="54"/>
      <c r="M49" s="51"/>
      <c r="N49" s="26"/>
      <c r="O49" s="54"/>
      <c r="P49" s="51"/>
      <c r="Q49" s="26"/>
      <c r="R49" s="54"/>
      <c r="S49" s="51"/>
      <c r="T49" s="51"/>
      <c r="U49" s="51"/>
      <c r="V49" s="51"/>
      <c r="W49" s="51"/>
      <c r="X49" s="51"/>
      <c r="Y49" s="51"/>
      <c r="Z49" s="51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  <row r="50" spans="1:69" ht="12.75">
      <c r="A50" s="51"/>
      <c r="B50" s="46"/>
      <c r="C50" s="26"/>
      <c r="D50" s="26"/>
      <c r="E50" s="26"/>
      <c r="F50" s="54"/>
      <c r="G50" s="26"/>
      <c r="H50" s="26"/>
      <c r="I50" s="54"/>
      <c r="J50" s="51"/>
      <c r="K50" s="26"/>
      <c r="L50" s="54"/>
      <c r="M50" s="51"/>
      <c r="N50" s="26"/>
      <c r="O50" s="54"/>
      <c r="P50" s="51"/>
      <c r="Q50" s="26"/>
      <c r="R50" s="54"/>
      <c r="S50" s="51"/>
      <c r="T50" s="51"/>
      <c r="U50" s="51"/>
      <c r="V50" s="51"/>
      <c r="W50" s="51"/>
      <c r="X50" s="51"/>
      <c r="Y50" s="51"/>
      <c r="Z50" s="51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</row>
    <row r="51" spans="1:69" ht="12.75">
      <c r="A51" s="51"/>
      <c r="B51" s="46"/>
      <c r="C51" s="26"/>
      <c r="D51" s="26"/>
      <c r="E51" s="26"/>
      <c r="F51" s="54"/>
      <c r="G51" s="26"/>
      <c r="H51" s="26"/>
      <c r="I51" s="54"/>
      <c r="J51" s="51"/>
      <c r="K51" s="26"/>
      <c r="L51" s="54"/>
      <c r="M51" s="51"/>
      <c r="N51" s="26"/>
      <c r="O51" s="54"/>
      <c r="P51" s="51"/>
      <c r="Q51" s="26"/>
      <c r="R51" s="54"/>
      <c r="S51" s="51"/>
      <c r="T51" s="51"/>
      <c r="U51" s="51"/>
      <c r="V51" s="51"/>
      <c r="W51" s="51"/>
      <c r="X51" s="51"/>
      <c r="Y51" s="51"/>
      <c r="Z51" s="51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</row>
    <row r="52" spans="1:69" ht="12.75">
      <c r="A52" s="51"/>
      <c r="B52" s="46"/>
      <c r="C52" s="26"/>
      <c r="D52" s="26"/>
      <c r="E52" s="26"/>
      <c r="F52" s="54"/>
      <c r="G52" s="26"/>
      <c r="H52" s="26"/>
      <c r="I52" s="54"/>
      <c r="J52" s="51"/>
      <c r="K52" s="26"/>
      <c r="L52" s="54"/>
      <c r="M52" s="51"/>
      <c r="N52" s="26"/>
      <c r="O52" s="54"/>
      <c r="P52" s="51"/>
      <c r="Q52" s="26"/>
      <c r="R52" s="54"/>
      <c r="S52" s="51"/>
      <c r="T52" s="51"/>
      <c r="U52" s="51"/>
      <c r="V52" s="51"/>
      <c r="W52" s="51"/>
      <c r="X52" s="51"/>
      <c r="Y52" s="51"/>
      <c r="Z52" s="51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</row>
    <row r="53" spans="1:69" ht="12.75">
      <c r="A53" s="51"/>
      <c r="B53" s="46"/>
      <c r="C53" s="26"/>
      <c r="D53" s="26"/>
      <c r="E53" s="26"/>
      <c r="F53" s="54"/>
      <c r="G53" s="26"/>
      <c r="H53" s="26"/>
      <c r="I53" s="54"/>
      <c r="J53" s="51"/>
      <c r="K53" s="26"/>
      <c r="L53" s="54"/>
      <c r="M53" s="51"/>
      <c r="N53" s="26"/>
      <c r="O53" s="54"/>
      <c r="P53" s="51"/>
      <c r="Q53" s="26"/>
      <c r="R53" s="54"/>
      <c r="S53" s="51"/>
      <c r="T53" s="51"/>
      <c r="U53" s="51"/>
      <c r="V53" s="51"/>
      <c r="W53" s="51"/>
      <c r="X53" s="51"/>
      <c r="Y53" s="51"/>
      <c r="Z53" s="51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</row>
    <row r="54" spans="1:69" ht="12.75">
      <c r="A54" s="51"/>
      <c r="B54" s="46"/>
      <c r="C54" s="26"/>
      <c r="D54" s="26"/>
      <c r="E54" s="26"/>
      <c r="F54" s="54"/>
      <c r="G54" s="26"/>
      <c r="H54" s="26"/>
      <c r="I54" s="54"/>
      <c r="J54" s="51"/>
      <c r="K54" s="26"/>
      <c r="L54" s="54"/>
      <c r="M54" s="51"/>
      <c r="N54" s="26"/>
      <c r="O54" s="54"/>
      <c r="P54" s="51"/>
      <c r="Q54" s="26"/>
      <c r="R54" s="54"/>
      <c r="S54" s="51"/>
      <c r="T54" s="51"/>
      <c r="U54" s="51"/>
      <c r="V54" s="51"/>
      <c r="W54" s="51"/>
      <c r="X54" s="51"/>
      <c r="Y54" s="51"/>
      <c r="Z54" s="51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</row>
    <row r="55" spans="1:69" ht="12.75">
      <c r="A55" s="51"/>
      <c r="C55" s="26"/>
      <c r="D55" s="26"/>
      <c r="E55" s="26"/>
      <c r="F55" s="54"/>
      <c r="G55" s="26"/>
      <c r="H55" s="26"/>
      <c r="I55" s="54"/>
      <c r="J55" s="51"/>
      <c r="K55" s="26"/>
      <c r="L55" s="54"/>
      <c r="M55" s="51"/>
      <c r="N55" s="26"/>
      <c r="O55" s="54"/>
      <c r="P55" s="51"/>
      <c r="Q55" s="26"/>
      <c r="R55" s="54"/>
      <c r="S55" s="51"/>
      <c r="T55" s="51"/>
      <c r="U55" s="51"/>
      <c r="V55" s="51"/>
      <c r="W55" s="51"/>
      <c r="X55" s="51"/>
      <c r="Y55" s="51"/>
      <c r="Z55" s="51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</row>
    <row r="56" spans="1:26" ht="12.75">
      <c r="A56" s="51"/>
      <c r="B56" s="46"/>
      <c r="C56" s="26"/>
      <c r="D56" s="26"/>
      <c r="E56" s="26"/>
      <c r="F56" s="54"/>
      <c r="G56" s="26"/>
      <c r="H56" s="26"/>
      <c r="I56" s="54"/>
      <c r="J56" s="51"/>
      <c r="K56" s="26"/>
      <c r="L56" s="54"/>
      <c r="M56" s="51"/>
      <c r="N56" s="26"/>
      <c r="O56" s="54"/>
      <c r="P56" s="51"/>
      <c r="Q56" s="26"/>
      <c r="R56" s="54"/>
      <c r="S56" s="51"/>
      <c r="T56" s="51"/>
      <c r="U56" s="51"/>
      <c r="V56" s="51"/>
      <c r="W56" s="22"/>
      <c r="X56" s="22"/>
      <c r="Y56" s="22"/>
      <c r="Z56" s="22"/>
    </row>
    <row r="57" spans="1:26" ht="12.75">
      <c r="A57" s="51"/>
      <c r="B57" s="46"/>
      <c r="C57" s="26"/>
      <c r="D57" s="26"/>
      <c r="E57" s="26"/>
      <c r="F57" s="54"/>
      <c r="G57" s="26"/>
      <c r="H57" s="26"/>
      <c r="I57" s="54"/>
      <c r="J57" s="51"/>
      <c r="K57" s="26"/>
      <c r="L57" s="54"/>
      <c r="M57" s="51"/>
      <c r="N57" s="26"/>
      <c r="O57" s="54"/>
      <c r="P57" s="51"/>
      <c r="Q57" s="26"/>
      <c r="R57" s="54"/>
      <c r="S57" s="51"/>
      <c r="T57" s="51"/>
      <c r="U57" s="51"/>
      <c r="V57" s="51"/>
      <c r="W57" s="22"/>
      <c r="X57" s="22"/>
      <c r="Y57" s="22"/>
      <c r="Z57" s="22"/>
    </row>
    <row r="58" spans="1:26" ht="12.75">
      <c r="A58" s="51"/>
      <c r="B58" s="46"/>
      <c r="C58" s="26"/>
      <c r="D58" s="26"/>
      <c r="E58" s="26"/>
      <c r="F58" s="54"/>
      <c r="G58" s="26"/>
      <c r="H58" s="26"/>
      <c r="I58" s="54"/>
      <c r="J58" s="51"/>
      <c r="K58" s="26"/>
      <c r="L58" s="54"/>
      <c r="M58" s="51"/>
      <c r="N58" s="26"/>
      <c r="O58" s="54"/>
      <c r="P58" s="51"/>
      <c r="Q58" s="26"/>
      <c r="R58" s="54"/>
      <c r="S58" s="51"/>
      <c r="T58" s="51"/>
      <c r="U58" s="51"/>
      <c r="V58" s="51"/>
      <c r="W58" s="22"/>
      <c r="X58" s="22"/>
      <c r="Y58" s="22"/>
      <c r="Z58" s="22"/>
    </row>
    <row r="59" spans="1:26" ht="12.75">
      <c r="A59" s="51"/>
      <c r="B59" s="46"/>
      <c r="C59" s="26"/>
      <c r="D59" s="26"/>
      <c r="E59" s="26"/>
      <c r="F59" s="54"/>
      <c r="G59" s="26"/>
      <c r="H59" s="26"/>
      <c r="I59" s="54"/>
      <c r="J59" s="51"/>
      <c r="K59" s="26"/>
      <c r="L59" s="54"/>
      <c r="M59" s="51"/>
      <c r="N59" s="26"/>
      <c r="O59" s="54"/>
      <c r="P59" s="51"/>
      <c r="Q59" s="26"/>
      <c r="R59" s="54"/>
      <c r="S59" s="51"/>
      <c r="T59" s="51"/>
      <c r="U59" s="51"/>
      <c r="V59" s="51"/>
      <c r="W59" s="22"/>
      <c r="X59" s="22"/>
      <c r="Y59" s="22"/>
      <c r="Z59" s="22"/>
    </row>
    <row r="60" spans="1:26" ht="12.75">
      <c r="A60" s="51"/>
      <c r="B60" s="46"/>
      <c r="C60" s="26"/>
      <c r="D60" s="26"/>
      <c r="E60" s="26"/>
      <c r="F60" s="54"/>
      <c r="G60" s="26"/>
      <c r="H60" s="26"/>
      <c r="I60" s="54"/>
      <c r="J60" s="51"/>
      <c r="K60" s="26"/>
      <c r="L60" s="54"/>
      <c r="M60" s="51"/>
      <c r="N60" s="26"/>
      <c r="O60" s="54"/>
      <c r="P60" s="51"/>
      <c r="Q60" s="26"/>
      <c r="R60" s="54"/>
      <c r="S60" s="51"/>
      <c r="T60" s="51"/>
      <c r="U60" s="51"/>
      <c r="V60" s="51"/>
      <c r="W60" s="22"/>
      <c r="X60" s="22"/>
      <c r="Y60" s="22"/>
      <c r="Z60" s="22"/>
    </row>
    <row r="61" spans="1:26" ht="12.75">
      <c r="A61" s="51"/>
      <c r="B61" s="46"/>
      <c r="C61" s="26"/>
      <c r="D61" s="26"/>
      <c r="E61" s="26"/>
      <c r="F61" s="54"/>
      <c r="G61" s="26"/>
      <c r="H61" s="26"/>
      <c r="I61" s="54"/>
      <c r="J61" s="51"/>
      <c r="K61" s="26"/>
      <c r="L61" s="54"/>
      <c r="M61" s="51"/>
      <c r="N61" s="26"/>
      <c r="O61" s="54"/>
      <c r="P61" s="51"/>
      <c r="Q61" s="26"/>
      <c r="R61" s="54"/>
      <c r="S61" s="51"/>
      <c r="T61" s="51"/>
      <c r="U61" s="51"/>
      <c r="V61" s="51"/>
      <c r="W61" s="22"/>
      <c r="X61" s="22"/>
      <c r="Y61" s="22"/>
      <c r="Z61" s="22"/>
    </row>
    <row r="62" spans="1:26" ht="12.75">
      <c r="A62" s="51"/>
      <c r="B62" s="46"/>
      <c r="C62" s="26"/>
      <c r="D62" s="26"/>
      <c r="E62" s="26"/>
      <c r="F62" s="54"/>
      <c r="G62" s="26"/>
      <c r="H62" s="26"/>
      <c r="I62" s="54"/>
      <c r="J62" s="51"/>
      <c r="K62" s="26"/>
      <c r="L62" s="54"/>
      <c r="M62" s="51"/>
      <c r="N62" s="26"/>
      <c r="O62" s="54"/>
      <c r="P62" s="51"/>
      <c r="Q62" s="26"/>
      <c r="R62" s="54"/>
      <c r="S62" s="51"/>
      <c r="T62" s="51"/>
      <c r="U62" s="51"/>
      <c r="V62" s="51"/>
      <c r="W62" s="22"/>
      <c r="X62" s="22"/>
      <c r="Y62" s="22"/>
      <c r="Z62" s="22"/>
    </row>
    <row r="63" spans="14:26" ht="12.75">
      <c r="N63" s="25"/>
      <c r="O63" s="25"/>
      <c r="P63" s="25"/>
      <c r="Q63" s="25"/>
      <c r="R63" s="25"/>
      <c r="S63" s="51"/>
      <c r="T63" s="51"/>
      <c r="U63" s="51"/>
      <c r="V63" s="51"/>
      <c r="W63" s="22"/>
      <c r="X63" s="22"/>
      <c r="Y63" s="22"/>
      <c r="Z63" s="22"/>
    </row>
    <row r="64" spans="14:26" ht="12.75">
      <c r="N64" s="25"/>
      <c r="O64" s="25"/>
      <c r="P64" s="25"/>
      <c r="Q64" s="25"/>
      <c r="R64" s="25"/>
      <c r="S64" s="51"/>
      <c r="T64" s="51"/>
      <c r="U64" s="51"/>
      <c r="V64" s="51"/>
      <c r="W64" s="22"/>
      <c r="X64" s="22"/>
      <c r="Y64" s="22"/>
      <c r="Z64" s="22"/>
    </row>
    <row r="65" spans="14:26" ht="12.75">
      <c r="N65" s="25"/>
      <c r="O65" s="25"/>
      <c r="P65" s="25"/>
      <c r="Q65" s="25"/>
      <c r="R65" s="25"/>
      <c r="S65" s="51"/>
      <c r="T65" s="51"/>
      <c r="U65" s="51"/>
      <c r="V65" s="51"/>
      <c r="W65" s="22"/>
      <c r="X65" s="22"/>
      <c r="Y65" s="22"/>
      <c r="Z65" s="22"/>
    </row>
    <row r="66" spans="14:26" ht="12.75">
      <c r="N66" s="25"/>
      <c r="O66" s="25"/>
      <c r="P66" s="25"/>
      <c r="Q66" s="25"/>
      <c r="R66" s="25"/>
      <c r="S66" s="51"/>
      <c r="T66" s="51"/>
      <c r="U66" s="51"/>
      <c r="V66" s="51"/>
      <c r="W66" s="22"/>
      <c r="X66" s="22"/>
      <c r="Y66" s="22"/>
      <c r="Z66" s="22"/>
    </row>
    <row r="67" spans="1:26" ht="12.75">
      <c r="A67" s="51"/>
      <c r="B67" s="46"/>
      <c r="C67" s="26"/>
      <c r="D67" s="26"/>
      <c r="E67" s="26"/>
      <c r="F67" s="54"/>
      <c r="G67" s="26"/>
      <c r="H67" s="26"/>
      <c r="I67" s="54"/>
      <c r="J67" s="51"/>
      <c r="K67" s="26"/>
      <c r="L67" s="54"/>
      <c r="M67" s="51"/>
      <c r="N67" s="26"/>
      <c r="O67" s="54"/>
      <c r="P67" s="51"/>
      <c r="Q67" s="26"/>
      <c r="R67" s="54"/>
      <c r="S67" s="51"/>
      <c r="T67" s="51"/>
      <c r="U67" s="51"/>
      <c r="V67" s="51"/>
      <c r="W67" s="22"/>
      <c r="X67" s="22"/>
      <c r="Y67" s="22"/>
      <c r="Z67" s="22"/>
    </row>
    <row r="68" spans="1:26" ht="12.75">
      <c r="A68" s="51"/>
      <c r="B68" s="46"/>
      <c r="C68" s="53"/>
      <c r="D68" s="26"/>
      <c r="E68" s="26"/>
      <c r="F68" s="54"/>
      <c r="G68" s="26"/>
      <c r="H68" s="26"/>
      <c r="I68" s="54"/>
      <c r="J68" s="51"/>
      <c r="K68" s="26"/>
      <c r="L68" s="54"/>
      <c r="M68" s="51"/>
      <c r="N68" s="26"/>
      <c r="O68" s="54"/>
      <c r="P68" s="51"/>
      <c r="Q68" s="26"/>
      <c r="R68" s="54"/>
      <c r="S68" s="51"/>
      <c r="T68" s="51"/>
      <c r="U68" s="51"/>
      <c r="V68" s="51"/>
      <c r="W68" s="22"/>
      <c r="X68" s="22"/>
      <c r="Y68" s="22"/>
      <c r="Z68" s="22"/>
    </row>
    <row r="69" spans="1:26" ht="12.75">
      <c r="A69" s="51"/>
      <c r="B69" s="46"/>
      <c r="C69" s="53"/>
      <c r="D69" s="26"/>
      <c r="E69" s="26"/>
      <c r="F69" s="54"/>
      <c r="G69" s="26"/>
      <c r="H69" s="26"/>
      <c r="I69" s="54"/>
      <c r="J69" s="51"/>
      <c r="K69" s="26"/>
      <c r="L69" s="54"/>
      <c r="M69" s="51"/>
      <c r="N69" s="26"/>
      <c r="O69" s="54"/>
      <c r="P69" s="51"/>
      <c r="Q69" s="26"/>
      <c r="R69" s="54"/>
      <c r="S69" s="51"/>
      <c r="T69" s="51"/>
      <c r="U69" s="51"/>
      <c r="V69" s="51"/>
      <c r="W69" s="22"/>
      <c r="X69" s="22"/>
      <c r="Y69" s="22"/>
      <c r="Z69" s="22"/>
    </row>
    <row r="70" spans="1:26" ht="12.75">
      <c r="A70" s="51"/>
      <c r="B70" s="46"/>
      <c r="C70" s="26"/>
      <c r="D70" s="51"/>
      <c r="E70" s="54"/>
      <c r="F70" s="54"/>
      <c r="G70" s="26"/>
      <c r="H70" s="54"/>
      <c r="I70" s="54"/>
      <c r="J70" s="51"/>
      <c r="K70" s="26"/>
      <c r="L70" s="54"/>
      <c r="M70" s="51"/>
      <c r="N70" s="26"/>
      <c r="O70" s="54"/>
      <c r="P70" s="51"/>
      <c r="Q70" s="26"/>
      <c r="R70" s="54"/>
      <c r="S70" s="51"/>
      <c r="T70" s="51"/>
      <c r="U70" s="51"/>
      <c r="V70" s="51"/>
      <c r="W70" s="22"/>
      <c r="X70" s="22"/>
      <c r="Y70" s="22"/>
      <c r="Z70" s="22"/>
    </row>
    <row r="71" spans="1:26" ht="12.75">
      <c r="A71" s="51"/>
      <c r="B71" s="46"/>
      <c r="C71" s="51"/>
      <c r="D71" s="51"/>
      <c r="E71" s="26"/>
      <c r="F71" s="54"/>
      <c r="G71" s="26"/>
      <c r="H71" s="26"/>
      <c r="I71" s="54"/>
      <c r="J71" s="54"/>
      <c r="K71" s="26"/>
      <c r="L71" s="54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22"/>
      <c r="X71" s="22"/>
      <c r="Y71" s="22"/>
      <c r="Z71" s="22"/>
    </row>
    <row r="72" spans="1:26" ht="12.75">
      <c r="A72" s="51"/>
      <c r="B72" s="51"/>
      <c r="C72" s="51"/>
      <c r="D72" s="51"/>
      <c r="E72" s="51"/>
      <c r="F72" s="51"/>
      <c r="G72" s="26"/>
      <c r="H72" s="26"/>
      <c r="I72" s="26"/>
      <c r="J72" s="54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22"/>
      <c r="X72" s="22"/>
      <c r="Y72" s="22"/>
      <c r="Z72" s="22"/>
    </row>
    <row r="73" spans="1:26" ht="12.75">
      <c r="A73" s="51"/>
      <c r="B73" s="51"/>
      <c r="C73" s="51"/>
      <c r="D73" s="51"/>
      <c r="E73" s="51"/>
      <c r="F73" s="51"/>
      <c r="G73" s="26"/>
      <c r="H73" s="26"/>
      <c r="I73" s="26"/>
      <c r="J73" s="54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22"/>
      <c r="X73" s="22"/>
      <c r="Y73" s="22"/>
      <c r="Z73" s="22"/>
    </row>
    <row r="74" spans="1:26" ht="12.75">
      <c r="A74" s="51"/>
      <c r="B74" s="51"/>
      <c r="C74" s="51"/>
      <c r="D74" s="51"/>
      <c r="E74" s="51"/>
      <c r="F74" s="51"/>
      <c r="G74" s="26"/>
      <c r="H74" s="26"/>
      <c r="I74" s="26"/>
      <c r="J74" s="54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22"/>
      <c r="X74" s="22"/>
      <c r="Y74" s="22"/>
      <c r="Z74" s="22"/>
    </row>
    <row r="75" spans="1:26" ht="12.75">
      <c r="A75" s="51"/>
      <c r="B75" s="51"/>
      <c r="C75" s="51"/>
      <c r="D75" s="51"/>
      <c r="E75" s="51"/>
      <c r="F75" s="51"/>
      <c r="G75" s="26"/>
      <c r="H75" s="26"/>
      <c r="I75" s="26"/>
      <c r="J75" s="54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22"/>
      <c r="X75" s="22"/>
      <c r="Y75" s="22"/>
      <c r="Z75" s="22"/>
    </row>
    <row r="76" spans="1:26" ht="12.75">
      <c r="A76" s="51"/>
      <c r="B76" s="51"/>
      <c r="C76" s="51"/>
      <c r="D76" s="51"/>
      <c r="E76" s="51"/>
      <c r="F76" s="51"/>
      <c r="G76" s="26"/>
      <c r="H76" s="26"/>
      <c r="I76" s="26"/>
      <c r="J76" s="54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22"/>
      <c r="X76" s="22"/>
      <c r="Y76" s="22"/>
      <c r="Z76" s="22"/>
    </row>
    <row r="77" spans="1:26" ht="12.75">
      <c r="A77" s="51"/>
      <c r="B77" s="51"/>
      <c r="C77" s="51"/>
      <c r="D77" s="51"/>
      <c r="E77" s="51"/>
      <c r="F77" s="51"/>
      <c r="G77" s="26"/>
      <c r="H77" s="26"/>
      <c r="I77" s="26"/>
      <c r="J77" s="54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22"/>
      <c r="X77" s="22"/>
      <c r="Y77" s="22"/>
      <c r="Z77" s="22"/>
    </row>
    <row r="78" spans="1:26" ht="12.75">
      <c r="A78" s="51"/>
      <c r="B78" s="51"/>
      <c r="C78" s="51"/>
      <c r="D78" s="51"/>
      <c r="E78" s="26"/>
      <c r="F78" s="26"/>
      <c r="G78" s="26"/>
      <c r="H78" s="26"/>
      <c r="I78" s="26"/>
      <c r="J78" s="54"/>
      <c r="K78" s="51"/>
      <c r="L78" s="51"/>
      <c r="M78" s="51"/>
      <c r="N78" s="26"/>
      <c r="O78" s="51"/>
      <c r="P78" s="51"/>
      <c r="Q78" s="51"/>
      <c r="R78" s="26"/>
      <c r="S78" s="51"/>
      <c r="T78" s="51"/>
      <c r="U78" s="51"/>
      <c r="V78" s="51"/>
      <c r="W78" s="22"/>
      <c r="X78" s="22"/>
      <c r="Y78" s="22"/>
      <c r="Z78" s="22"/>
    </row>
    <row r="79" spans="1:2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22"/>
      <c r="X79" s="22"/>
      <c r="Y79" s="22"/>
      <c r="Z79" s="22"/>
    </row>
    <row r="80" spans="1:2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22"/>
      <c r="X80" s="22"/>
      <c r="Y80" s="22"/>
      <c r="Z80" s="22"/>
    </row>
    <row r="81" spans="1:2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22"/>
      <c r="X81" s="22"/>
      <c r="Y81" s="22"/>
      <c r="Z81" s="22"/>
    </row>
    <row r="82" spans="1:2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22"/>
      <c r="X82" s="22"/>
      <c r="Y82" s="22"/>
      <c r="Z82" s="22"/>
    </row>
    <row r="83" spans="1:2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22"/>
      <c r="X83" s="22"/>
      <c r="Y83" s="22"/>
      <c r="Z83" s="22"/>
    </row>
    <row r="84" spans="1:2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22"/>
      <c r="X84" s="22"/>
      <c r="Y84" s="22"/>
      <c r="Z84" s="22"/>
    </row>
    <row r="85" spans="1:2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22"/>
      <c r="X85" s="22"/>
      <c r="Y85" s="22"/>
      <c r="Z85" s="22"/>
    </row>
    <row r="86" spans="1:2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22"/>
      <c r="X86" s="22"/>
      <c r="Y86" s="22"/>
      <c r="Z86" s="22"/>
    </row>
    <row r="87" spans="1:2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22"/>
      <c r="X87" s="22"/>
      <c r="Y87" s="22"/>
      <c r="Z87" s="22"/>
    </row>
    <row r="88" spans="1:2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22"/>
      <c r="X88" s="22"/>
      <c r="Y88" s="22"/>
      <c r="Z88" s="22"/>
    </row>
    <row r="89" spans="1:2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22"/>
      <c r="X89" s="22"/>
      <c r="Y89" s="22"/>
      <c r="Z89" s="22"/>
    </row>
    <row r="90" spans="1:2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22"/>
      <c r="X90" s="22"/>
      <c r="Y90" s="22"/>
      <c r="Z90" s="22"/>
    </row>
    <row r="91" spans="1:2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22"/>
      <c r="X91" s="22"/>
      <c r="Y91" s="22"/>
      <c r="Z91" s="22"/>
    </row>
    <row r="92" spans="1:2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22"/>
      <c r="X92" s="22"/>
      <c r="Y92" s="22"/>
      <c r="Z92" s="22"/>
    </row>
    <row r="93" spans="1:2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22"/>
      <c r="X93" s="22"/>
      <c r="Y93" s="22"/>
      <c r="Z93" s="22"/>
    </row>
    <row r="94" spans="1:2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22"/>
      <c r="X94" s="22"/>
      <c r="Y94" s="22"/>
      <c r="Z94" s="22"/>
    </row>
    <row r="95" spans="1:2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22"/>
      <c r="X95" s="22"/>
      <c r="Y95" s="22"/>
      <c r="Z95" s="22"/>
    </row>
    <row r="96" spans="1:2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22"/>
      <c r="X96" s="22"/>
      <c r="Y96" s="22"/>
      <c r="Z96" s="22"/>
    </row>
    <row r="97" spans="1:2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22"/>
      <c r="X97" s="22"/>
      <c r="Y97" s="22"/>
      <c r="Z97" s="22"/>
    </row>
    <row r="98" spans="1:26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22"/>
      <c r="X98" s="22"/>
      <c r="Y98" s="22"/>
      <c r="Z98" s="22"/>
    </row>
    <row r="99" spans="1:26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22"/>
      <c r="X99" s="22"/>
      <c r="Y99" s="22"/>
      <c r="Z99" s="22"/>
    </row>
    <row r="100" spans="1:26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22"/>
      <c r="X100" s="22"/>
      <c r="Y100" s="22"/>
      <c r="Z100" s="22"/>
    </row>
    <row r="101" spans="1:26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22"/>
      <c r="X101" s="22"/>
      <c r="Y101" s="22"/>
      <c r="Z101" s="22"/>
    </row>
    <row r="102" spans="1:26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22"/>
      <c r="X102" s="22"/>
      <c r="Y102" s="22"/>
      <c r="Z102" s="22"/>
    </row>
    <row r="103" spans="1:26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22"/>
      <c r="X103" s="22"/>
      <c r="Y103" s="22"/>
      <c r="Z103" s="22"/>
    </row>
    <row r="104" spans="1:26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22"/>
      <c r="X104" s="22"/>
      <c r="Y104" s="22"/>
      <c r="Z104" s="22"/>
    </row>
    <row r="105" spans="1:26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22"/>
      <c r="X105" s="22"/>
      <c r="Y105" s="22"/>
      <c r="Z105" s="22"/>
    </row>
    <row r="106" spans="1:26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22"/>
      <c r="X106" s="22"/>
      <c r="Y106" s="22"/>
      <c r="Z106" s="22"/>
    </row>
    <row r="107" spans="1:26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22"/>
      <c r="X107" s="22"/>
      <c r="Y107" s="22"/>
      <c r="Z107" s="22"/>
    </row>
    <row r="108" spans="1:26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22"/>
      <c r="X108" s="22"/>
      <c r="Y108" s="22"/>
      <c r="Z108" s="22"/>
    </row>
    <row r="109" spans="1:26" ht="12.75">
      <c r="A109" s="51"/>
      <c r="B109" s="51"/>
      <c r="C109" s="51"/>
      <c r="D109" s="51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22"/>
      <c r="X109" s="22"/>
      <c r="Y109" s="22"/>
      <c r="Z109" s="22"/>
    </row>
    <row r="110" spans="1:26" ht="12.75">
      <c r="A110" s="51"/>
      <c r="B110" s="51"/>
      <c r="C110" s="51"/>
      <c r="D110" s="51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22"/>
      <c r="X110" s="22"/>
      <c r="Y110" s="22"/>
      <c r="Z110" s="22"/>
    </row>
    <row r="111" spans="1:26" ht="12.75">
      <c r="A111" s="51"/>
      <c r="B111" s="51"/>
      <c r="C111" s="51"/>
      <c r="D111" s="51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22"/>
      <c r="X111" s="22"/>
      <c r="Y111" s="22"/>
      <c r="Z111" s="22"/>
    </row>
    <row r="112" spans="1:26" ht="12.75">
      <c r="A112" s="51"/>
      <c r="B112" s="51"/>
      <c r="C112" s="51"/>
      <c r="D112" s="51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22"/>
      <c r="X112" s="22"/>
      <c r="Y112" s="22"/>
      <c r="Z112" s="22"/>
    </row>
    <row r="113" spans="1:26" ht="12.75">
      <c r="A113" s="51"/>
      <c r="B113" s="51"/>
      <c r="C113" s="51"/>
      <c r="D113" s="51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22"/>
      <c r="X113" s="22"/>
      <c r="Y113" s="22"/>
      <c r="Z113" s="22"/>
    </row>
    <row r="114" spans="1:26" ht="12.75">
      <c r="A114" s="51"/>
      <c r="B114" s="51"/>
      <c r="C114" s="51"/>
      <c r="D114" s="51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22"/>
      <c r="X114" s="22"/>
      <c r="Y114" s="22"/>
      <c r="Z114" s="22"/>
    </row>
    <row r="115" spans="1:26" ht="12.75">
      <c r="A115" s="51"/>
      <c r="B115" s="51"/>
      <c r="C115" s="51"/>
      <c r="D115" s="51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22"/>
      <c r="X115" s="22"/>
      <c r="Y115" s="22"/>
      <c r="Z115" s="22"/>
    </row>
    <row r="116" spans="1:26" ht="12.75">
      <c r="A116" s="51"/>
      <c r="B116" s="51"/>
      <c r="C116" s="51"/>
      <c r="D116" s="51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22"/>
      <c r="X116" s="22"/>
      <c r="Y116" s="22"/>
      <c r="Z116" s="22"/>
    </row>
    <row r="117" spans="1:26" ht="12.75">
      <c r="A117" s="51"/>
      <c r="B117" s="51"/>
      <c r="C117" s="51"/>
      <c r="D117" s="51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22"/>
      <c r="X117" s="22"/>
      <c r="Y117" s="22"/>
      <c r="Z117" s="22"/>
    </row>
    <row r="118" spans="1:26" ht="12.75">
      <c r="A118" s="51"/>
      <c r="B118" s="51"/>
      <c r="C118" s="51"/>
      <c r="D118" s="51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22"/>
      <c r="X118" s="22"/>
      <c r="Y118" s="22"/>
      <c r="Z118" s="22"/>
    </row>
    <row r="119" spans="1:26" ht="12.75">
      <c r="A119" s="51"/>
      <c r="B119" s="51"/>
      <c r="C119" s="51"/>
      <c r="D119" s="51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22"/>
      <c r="X119" s="22"/>
      <c r="Y119" s="22"/>
      <c r="Z119" s="22"/>
    </row>
    <row r="120" spans="1:26" ht="12.75">
      <c r="A120" s="51"/>
      <c r="B120" s="51"/>
      <c r="C120" s="51"/>
      <c r="D120" s="51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22"/>
      <c r="X120" s="22"/>
      <c r="Y120" s="22"/>
      <c r="Z120" s="22"/>
    </row>
    <row r="121" spans="1:26" ht="12.75">
      <c r="A121" s="51"/>
      <c r="B121" s="51"/>
      <c r="C121" s="51"/>
      <c r="D121" s="51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22"/>
      <c r="X121" s="22"/>
      <c r="Y121" s="22"/>
      <c r="Z121" s="22"/>
    </row>
    <row r="122" spans="1:26" ht="12.75">
      <c r="A122" s="51"/>
      <c r="B122" s="51"/>
      <c r="C122" s="51"/>
      <c r="D122" s="51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22"/>
      <c r="X122" s="22"/>
      <c r="Y122" s="22"/>
      <c r="Z122" s="22"/>
    </row>
    <row r="123" spans="1:26" ht="12.75">
      <c r="A123" s="51"/>
      <c r="B123" s="51"/>
      <c r="C123" s="51"/>
      <c r="D123" s="51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22"/>
      <c r="X123" s="22"/>
      <c r="Y123" s="22"/>
      <c r="Z123" s="22"/>
    </row>
    <row r="124" spans="1:26" ht="12.75">
      <c r="A124" s="51"/>
      <c r="B124" s="51"/>
      <c r="C124" s="51"/>
      <c r="D124" s="51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22"/>
      <c r="X124" s="22"/>
      <c r="Y124" s="22"/>
      <c r="Z124" s="22"/>
    </row>
    <row r="125" spans="1:26" ht="12.75">
      <c r="A125" s="51"/>
      <c r="B125" s="51"/>
      <c r="C125" s="51"/>
      <c r="D125" s="51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22"/>
      <c r="X125" s="22"/>
      <c r="Y125" s="22"/>
      <c r="Z125" s="22"/>
    </row>
    <row r="126" spans="1:26" ht="12.75">
      <c r="A126" s="51"/>
      <c r="B126" s="51"/>
      <c r="C126" s="51"/>
      <c r="D126" s="51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22"/>
      <c r="X126" s="22"/>
      <c r="Y126" s="22"/>
      <c r="Z126" s="22"/>
    </row>
    <row r="127" spans="1:26" ht="12.75">
      <c r="A127" s="51"/>
      <c r="B127" s="51"/>
      <c r="C127" s="51"/>
      <c r="D127" s="51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22"/>
      <c r="X127" s="22"/>
      <c r="Y127" s="22"/>
      <c r="Z127" s="22"/>
    </row>
    <row r="128" spans="1:26" ht="12.75">
      <c r="A128" s="51"/>
      <c r="B128" s="51"/>
      <c r="C128" s="51"/>
      <c r="D128" s="51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22"/>
      <c r="X128" s="22"/>
      <c r="Y128" s="22"/>
      <c r="Z128" s="22"/>
    </row>
    <row r="129" spans="1:26" ht="12.75">
      <c r="A129" s="51"/>
      <c r="B129" s="51"/>
      <c r="C129" s="51"/>
      <c r="D129" s="51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22"/>
      <c r="X129" s="22"/>
      <c r="Y129" s="22"/>
      <c r="Z129" s="22"/>
    </row>
    <row r="130" spans="1:26" ht="12.75">
      <c r="A130" s="51"/>
      <c r="B130" s="51"/>
      <c r="C130" s="51"/>
      <c r="D130" s="51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22"/>
      <c r="X130" s="22"/>
      <c r="Y130" s="22"/>
      <c r="Z130" s="22"/>
    </row>
    <row r="131" spans="1:22" ht="12.75">
      <c r="A131" s="25"/>
      <c r="B131" s="25"/>
      <c r="C131" s="25"/>
      <c r="D131" s="25"/>
      <c r="E131" s="73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25"/>
      <c r="D132" s="25"/>
      <c r="E132" s="73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2.75">
      <c r="A133" s="25"/>
      <c r="B133" s="25"/>
      <c r="C133" s="25"/>
      <c r="D133" s="25"/>
      <c r="E133" s="73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2.75">
      <c r="A134" s="25"/>
      <c r="B134" s="25"/>
      <c r="C134" s="25"/>
      <c r="D134" s="25"/>
      <c r="E134" s="73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73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73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73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73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73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25"/>
      <c r="D140" s="25"/>
      <c r="E140" s="73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2.75">
      <c r="A141" s="25"/>
      <c r="B141" s="25"/>
      <c r="C141" s="25"/>
      <c r="D141" s="25"/>
      <c r="E141" s="73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73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73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73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 ht="12.75">
      <c r="A145" s="25"/>
      <c r="B145" s="25"/>
      <c r="C145" s="25"/>
      <c r="D145" s="25"/>
      <c r="E145" s="73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4:18" ht="12.75">
      <c r="N148" s="25"/>
      <c r="O148" s="25"/>
      <c r="P148" s="25"/>
      <c r="Q148" s="25"/>
      <c r="R148" s="25"/>
    </row>
    <row r="149" spans="14:18" ht="12.75">
      <c r="N149" s="25"/>
      <c r="O149" s="25"/>
      <c r="P149" s="25"/>
      <c r="Q149" s="25"/>
      <c r="R149" s="25"/>
    </row>
    <row r="150" spans="14:18" ht="12.75">
      <c r="N150" s="25"/>
      <c r="O150" s="25"/>
      <c r="P150" s="25"/>
      <c r="Q150" s="25"/>
      <c r="R150" s="25"/>
    </row>
    <row r="151" spans="14:18" ht="12.75">
      <c r="N151" s="25"/>
      <c r="O151" s="25"/>
      <c r="P151" s="25"/>
      <c r="Q151" s="25"/>
      <c r="R151" s="25"/>
    </row>
    <row r="152" spans="14:18" ht="12.75">
      <c r="N152" s="25"/>
      <c r="O152" s="25"/>
      <c r="P152" s="25"/>
      <c r="Q152" s="25"/>
      <c r="R152" s="25"/>
    </row>
    <row r="153" spans="14:18" ht="12.75">
      <c r="N153" s="25"/>
      <c r="O153" s="25"/>
      <c r="P153" s="25"/>
      <c r="Q153" s="25"/>
      <c r="R153" s="25"/>
    </row>
    <row r="154" spans="14:18" ht="12.75">
      <c r="N154" s="25"/>
      <c r="O154" s="25"/>
      <c r="P154" s="25"/>
      <c r="Q154" s="25"/>
      <c r="R154" s="25"/>
    </row>
    <row r="155" spans="14:18" ht="12.75">
      <c r="N155" s="25"/>
      <c r="O155" s="25"/>
      <c r="P155" s="25"/>
      <c r="Q155" s="25"/>
      <c r="R155" s="25"/>
    </row>
    <row r="156" spans="14:18" ht="12.75">
      <c r="N156" s="25"/>
      <c r="O156" s="25"/>
      <c r="P156" s="25"/>
      <c r="Q156" s="25"/>
      <c r="R156" s="25"/>
    </row>
    <row r="157" spans="14:18" ht="12.75">
      <c r="N157" s="25"/>
      <c r="O157" s="25"/>
      <c r="P157" s="25"/>
      <c r="Q157" s="25"/>
      <c r="R157" s="25"/>
    </row>
    <row r="158" spans="14:18" ht="12.75">
      <c r="N158" s="25"/>
      <c r="O158" s="25"/>
      <c r="P158" s="25"/>
      <c r="Q158" s="25"/>
      <c r="R158" s="25"/>
    </row>
    <row r="159" spans="14:18" ht="12.75">
      <c r="N159" s="25"/>
      <c r="O159" s="25"/>
      <c r="P159" s="25"/>
      <c r="Q159" s="25"/>
      <c r="R159" s="25"/>
    </row>
    <row r="160" spans="14:18" ht="12.75">
      <c r="N160" s="25"/>
      <c r="O160" s="25"/>
      <c r="P160" s="25"/>
      <c r="Q160" s="25"/>
      <c r="R160" s="25"/>
    </row>
    <row r="161" spans="14:18" ht="12.75">
      <c r="N161" s="25"/>
      <c r="O161" s="25"/>
      <c r="P161" s="25"/>
      <c r="Q161" s="25"/>
      <c r="R161" s="25"/>
    </row>
    <row r="162" spans="14:18" ht="12.75">
      <c r="N162" s="25"/>
      <c r="O162" s="25"/>
      <c r="P162" s="25"/>
      <c r="Q162" s="25"/>
      <c r="R162" s="25"/>
    </row>
    <row r="163" spans="14:18" ht="12.75">
      <c r="N163" s="25"/>
      <c r="O163" s="25"/>
      <c r="P163" s="25"/>
      <c r="Q163" s="25"/>
      <c r="R163" s="25"/>
    </row>
    <row r="164" spans="14:18" ht="12.75">
      <c r="N164" s="25"/>
      <c r="O164" s="25"/>
      <c r="P164" s="25"/>
      <c r="Q164" s="25"/>
      <c r="R164" s="25"/>
    </row>
    <row r="165" spans="14:18" ht="12.75">
      <c r="N165" s="25"/>
      <c r="O165" s="25"/>
      <c r="P165" s="25"/>
      <c r="Q165" s="25"/>
      <c r="R165" s="25"/>
    </row>
    <row r="166" spans="14:18" ht="12.75">
      <c r="N166" s="25"/>
      <c r="O166" s="25"/>
      <c r="P166" s="25"/>
      <c r="Q166" s="25"/>
      <c r="R166" s="25"/>
    </row>
    <row r="167" spans="14:18" ht="12.75">
      <c r="N167" s="25"/>
      <c r="O167" s="25"/>
      <c r="P167" s="25"/>
      <c r="Q167" s="25"/>
      <c r="R167" s="25"/>
    </row>
    <row r="168" spans="14:18" ht="12.75">
      <c r="N168" s="25"/>
      <c r="O168" s="25"/>
      <c r="P168" s="25"/>
      <c r="Q168" s="25"/>
      <c r="R168" s="25"/>
    </row>
    <row r="169" spans="14:18" ht="12.75">
      <c r="N169" s="25"/>
      <c r="O169" s="25"/>
      <c r="P169" s="25"/>
      <c r="Q169" s="25"/>
      <c r="R169" s="25"/>
    </row>
    <row r="170" spans="14:18" ht="12.75">
      <c r="N170" s="25"/>
      <c r="O170" s="25"/>
      <c r="P170" s="25"/>
      <c r="Q170" s="25"/>
      <c r="R170" s="25"/>
    </row>
    <row r="171" spans="14:18" ht="12.75">
      <c r="N171" s="25"/>
      <c r="O171" s="25"/>
      <c r="P171" s="25"/>
      <c r="Q171" s="25"/>
      <c r="R171" s="25"/>
    </row>
    <row r="172" spans="14:18" ht="12.75">
      <c r="N172" s="25"/>
      <c r="O172" s="25"/>
      <c r="P172" s="25"/>
      <c r="Q172" s="25"/>
      <c r="R172" s="25"/>
    </row>
    <row r="173" spans="14:18" ht="12.75">
      <c r="N173" s="25"/>
      <c r="O173" s="25"/>
      <c r="P173" s="25"/>
      <c r="Q173" s="25"/>
      <c r="R173" s="25"/>
    </row>
    <row r="174" spans="14:18" ht="12.75">
      <c r="N174" s="25"/>
      <c r="O174" s="25"/>
      <c r="P174" s="25"/>
      <c r="Q174" s="25"/>
      <c r="R174" s="25"/>
    </row>
    <row r="175" spans="14:18" ht="12.75">
      <c r="N175" s="25"/>
      <c r="O175" s="25"/>
      <c r="P175" s="25"/>
      <c r="Q175" s="25"/>
      <c r="R175" s="25"/>
    </row>
    <row r="176" spans="14:18" ht="12.75">
      <c r="N176" s="25"/>
      <c r="O176" s="25"/>
      <c r="P176" s="25"/>
      <c r="Q176" s="25"/>
      <c r="R176" s="25"/>
    </row>
    <row r="177" spans="14:18" ht="12.75">
      <c r="N177" s="25"/>
      <c r="O177" s="25"/>
      <c r="P177" s="25"/>
      <c r="Q177" s="25"/>
      <c r="R177" s="25"/>
    </row>
    <row r="178" spans="14:18" ht="12.75">
      <c r="N178" s="25"/>
      <c r="O178" s="25"/>
      <c r="P178" s="25"/>
      <c r="Q178" s="25"/>
      <c r="R178" s="25"/>
    </row>
    <row r="179" spans="14:18" ht="12.75">
      <c r="N179" s="25"/>
      <c r="O179" s="25"/>
      <c r="P179" s="25"/>
      <c r="Q179" s="25"/>
      <c r="R179" s="25"/>
    </row>
    <row r="180" spans="14:18" ht="12.75">
      <c r="N180" s="25"/>
      <c r="O180" s="25"/>
      <c r="P180" s="25"/>
      <c r="Q180" s="25"/>
      <c r="R180" s="25"/>
    </row>
    <row r="181" spans="14:18" ht="12.75">
      <c r="N181" s="25"/>
      <c r="O181" s="25"/>
      <c r="P181" s="25"/>
      <c r="Q181" s="25"/>
      <c r="R181" s="25"/>
    </row>
    <row r="182" spans="14:18" ht="12.75">
      <c r="N182" s="25"/>
      <c r="O182" s="25"/>
      <c r="P182" s="25"/>
      <c r="Q182" s="25"/>
      <c r="R182" s="25"/>
    </row>
    <row r="183" spans="14:18" ht="12.75">
      <c r="N183" s="25"/>
      <c r="O183" s="25"/>
      <c r="P183" s="25"/>
      <c r="Q183" s="25"/>
      <c r="R183" s="25"/>
    </row>
    <row r="184" spans="14:18" ht="12.75">
      <c r="N184" s="25"/>
      <c r="O184" s="25"/>
      <c r="P184" s="25"/>
      <c r="Q184" s="25"/>
      <c r="R184" s="25"/>
    </row>
    <row r="185" spans="14:18" ht="12.75">
      <c r="N185" s="25"/>
      <c r="O185" s="25"/>
      <c r="P185" s="25"/>
      <c r="Q185" s="25"/>
      <c r="R185" s="25"/>
    </row>
    <row r="186" spans="14:18" ht="12.75">
      <c r="N186" s="25"/>
      <c r="O186" s="25"/>
      <c r="P186" s="25"/>
      <c r="Q186" s="25"/>
      <c r="R186" s="25"/>
    </row>
    <row r="187" spans="14:18" ht="12.75">
      <c r="N187" s="25"/>
      <c r="O187" s="25"/>
      <c r="P187" s="25"/>
      <c r="Q187" s="25"/>
      <c r="R187" s="25"/>
    </row>
    <row r="188" spans="14:18" ht="12.75">
      <c r="N188" s="25"/>
      <c r="O188" s="25"/>
      <c r="P188" s="25"/>
      <c r="Q188" s="25"/>
      <c r="R188" s="25"/>
    </row>
    <row r="189" spans="14:18" ht="12.75">
      <c r="N189" s="25"/>
      <c r="O189" s="25"/>
      <c r="P189" s="25"/>
      <c r="Q189" s="25"/>
      <c r="R189" s="25"/>
    </row>
    <row r="190" spans="14:18" ht="12.75">
      <c r="N190" s="25"/>
      <c r="O190" s="25"/>
      <c r="P190" s="25"/>
      <c r="Q190" s="25"/>
      <c r="R190" s="25"/>
    </row>
    <row r="191" spans="14:18" ht="12.75">
      <c r="N191" s="25"/>
      <c r="O191" s="25"/>
      <c r="P191" s="25"/>
      <c r="Q191" s="25"/>
      <c r="R191" s="25"/>
    </row>
    <row r="192" spans="14:18" ht="12.75">
      <c r="N192" s="25"/>
      <c r="O192" s="25"/>
      <c r="P192" s="25"/>
      <c r="Q192" s="25"/>
      <c r="R192" s="25"/>
    </row>
    <row r="193" spans="14:18" ht="12.75">
      <c r="N193" s="25"/>
      <c r="O193" s="25"/>
      <c r="P193" s="25"/>
      <c r="Q193" s="25"/>
      <c r="R193" s="25"/>
    </row>
    <row r="194" spans="14:18" ht="12.75">
      <c r="N194" s="25"/>
      <c r="O194" s="25"/>
      <c r="P194" s="25"/>
      <c r="Q194" s="25"/>
      <c r="R194" s="25"/>
    </row>
    <row r="195" spans="14:18" ht="12.75">
      <c r="N195" s="25"/>
      <c r="O195" s="25"/>
      <c r="P195" s="25"/>
      <c r="Q195" s="25"/>
      <c r="R195" s="25"/>
    </row>
    <row r="196" spans="14:18" ht="12.75">
      <c r="N196" s="25"/>
      <c r="O196" s="25"/>
      <c r="P196" s="25"/>
      <c r="Q196" s="25"/>
      <c r="R196" s="25"/>
    </row>
    <row r="197" spans="14:18" ht="12.75">
      <c r="N197" s="25"/>
      <c r="O197" s="25"/>
      <c r="P197" s="25"/>
      <c r="Q197" s="25"/>
      <c r="R197" s="25"/>
    </row>
    <row r="198" spans="14:18" ht="12.75">
      <c r="N198" s="25"/>
      <c r="O198" s="25"/>
      <c r="P198" s="25"/>
      <c r="Q198" s="25"/>
      <c r="R198" s="25"/>
    </row>
    <row r="199" spans="14:18" ht="12.75">
      <c r="N199" s="25"/>
      <c r="O199" s="25"/>
      <c r="P199" s="25"/>
      <c r="Q199" s="25"/>
      <c r="R199" s="25"/>
    </row>
    <row r="200" spans="14:18" ht="12.75">
      <c r="N200" s="25"/>
      <c r="O200" s="25"/>
      <c r="P200" s="25"/>
      <c r="Q200" s="25"/>
      <c r="R200" s="25"/>
    </row>
    <row r="201" spans="14:18" ht="12.75">
      <c r="N201" s="25"/>
      <c r="O201" s="25"/>
      <c r="P201" s="25"/>
      <c r="Q201" s="25"/>
      <c r="R201" s="25"/>
    </row>
    <row r="202" spans="14:18" ht="12.75">
      <c r="N202" s="25"/>
      <c r="O202" s="25"/>
      <c r="P202" s="25"/>
      <c r="Q202" s="25"/>
      <c r="R202" s="25"/>
    </row>
    <row r="203" spans="14:18" ht="12.75">
      <c r="N203" s="25"/>
      <c r="O203" s="25"/>
      <c r="P203" s="25"/>
      <c r="Q203" s="25"/>
      <c r="R203" s="25"/>
    </row>
    <row r="204" spans="14:18" ht="12.75">
      <c r="N204" s="25"/>
      <c r="O204" s="25"/>
      <c r="P204" s="25"/>
      <c r="Q204" s="25"/>
      <c r="R204" s="25"/>
    </row>
    <row r="205" spans="14:18" ht="12.75">
      <c r="N205" s="25"/>
      <c r="O205" s="25"/>
      <c r="P205" s="25"/>
      <c r="Q205" s="25"/>
      <c r="R205" s="25"/>
    </row>
    <row r="206" spans="14:18" ht="12.75">
      <c r="N206" s="25"/>
      <c r="O206" s="25"/>
      <c r="P206" s="25"/>
      <c r="Q206" s="25"/>
      <c r="R206" s="25"/>
    </row>
    <row r="207" spans="14:18" ht="12.75">
      <c r="N207" s="25"/>
      <c r="O207" s="25"/>
      <c r="P207" s="25"/>
      <c r="Q207" s="25"/>
      <c r="R207" s="25"/>
    </row>
    <row r="208" spans="14:18" ht="12.75">
      <c r="N208" s="25"/>
      <c r="O208" s="25"/>
      <c r="P208" s="25"/>
      <c r="Q208" s="25"/>
      <c r="R208" s="25"/>
    </row>
    <row r="209" spans="14:18" ht="12.75">
      <c r="N209" s="25"/>
      <c r="O209" s="25"/>
      <c r="P209" s="25"/>
      <c r="Q209" s="25"/>
      <c r="R209" s="25"/>
    </row>
    <row r="210" spans="14:18" ht="12.75">
      <c r="N210" s="25"/>
      <c r="O210" s="25"/>
      <c r="P210" s="25"/>
      <c r="Q210" s="25"/>
      <c r="R210" s="25"/>
    </row>
    <row r="211" spans="14:18" ht="12.75">
      <c r="N211" s="25"/>
      <c r="O211" s="25"/>
      <c r="P211" s="25"/>
      <c r="Q211" s="25"/>
      <c r="R211" s="25"/>
    </row>
    <row r="212" spans="14:18" ht="12.75">
      <c r="N212" s="25"/>
      <c r="O212" s="25"/>
      <c r="P212" s="25"/>
      <c r="Q212" s="25"/>
      <c r="R212" s="25"/>
    </row>
    <row r="213" spans="14:18" ht="12.75">
      <c r="N213" s="25"/>
      <c r="O213" s="25"/>
      <c r="P213" s="25"/>
      <c r="Q213" s="25"/>
      <c r="R213" s="25"/>
    </row>
    <row r="214" spans="14:18" ht="12.75">
      <c r="N214" s="25"/>
      <c r="O214" s="25"/>
      <c r="P214" s="25"/>
      <c r="Q214" s="25"/>
      <c r="R214" s="25"/>
    </row>
    <row r="215" spans="14:18" ht="12.75">
      <c r="N215" s="25"/>
      <c r="O215" s="25"/>
      <c r="P215" s="25"/>
      <c r="Q215" s="25"/>
      <c r="R215" s="25"/>
    </row>
    <row r="216" spans="14:18" ht="12.75">
      <c r="N216" s="25"/>
      <c r="O216" s="25"/>
      <c r="P216" s="25"/>
      <c r="Q216" s="25"/>
      <c r="R216" s="25"/>
    </row>
    <row r="217" spans="14:18" ht="12.75">
      <c r="N217" s="25"/>
      <c r="O217" s="25"/>
      <c r="P217" s="25"/>
      <c r="Q217" s="25"/>
      <c r="R217" s="25"/>
    </row>
    <row r="218" spans="14:18" ht="12.75">
      <c r="N218" s="25"/>
      <c r="O218" s="25"/>
      <c r="P218" s="25"/>
      <c r="Q218" s="25"/>
      <c r="R218" s="25"/>
    </row>
    <row r="219" spans="14:18" ht="12.75">
      <c r="N219" s="25"/>
      <c r="O219" s="25"/>
      <c r="P219" s="25"/>
      <c r="Q219" s="25"/>
      <c r="R219" s="25"/>
    </row>
    <row r="220" spans="14:18" ht="12.75">
      <c r="N220" s="25"/>
      <c r="O220" s="25"/>
      <c r="P220" s="25"/>
      <c r="Q220" s="25"/>
      <c r="R220" s="25"/>
    </row>
    <row r="221" spans="14:18" ht="12.75">
      <c r="N221" s="25"/>
      <c r="O221" s="25"/>
      <c r="P221" s="25"/>
      <c r="Q221" s="25"/>
      <c r="R221" s="25"/>
    </row>
    <row r="222" spans="14:18" ht="12.75">
      <c r="N222" s="25"/>
      <c r="O222" s="25"/>
      <c r="P222" s="25"/>
      <c r="Q222" s="25"/>
      <c r="R222" s="25"/>
    </row>
    <row r="223" spans="14:18" ht="12.75">
      <c r="N223" s="25"/>
      <c r="O223" s="25"/>
      <c r="P223" s="25"/>
      <c r="Q223" s="25"/>
      <c r="R223" s="25"/>
    </row>
    <row r="224" spans="14:18" ht="12.75">
      <c r="N224" s="25"/>
      <c r="O224" s="25"/>
      <c r="P224" s="25"/>
      <c r="Q224" s="25"/>
      <c r="R224" s="25"/>
    </row>
    <row r="225" spans="14:18" ht="12.75">
      <c r="N225" s="25"/>
      <c r="O225" s="25"/>
      <c r="P225" s="25"/>
      <c r="Q225" s="25"/>
      <c r="R225" s="25"/>
    </row>
    <row r="226" spans="14:18" ht="12.75">
      <c r="N226" s="25"/>
      <c r="O226" s="25"/>
      <c r="P226" s="25"/>
      <c r="Q226" s="25"/>
      <c r="R226" s="25"/>
    </row>
    <row r="227" spans="14:18" ht="12.75">
      <c r="N227" s="25"/>
      <c r="O227" s="25"/>
      <c r="P227" s="25"/>
      <c r="Q227" s="25"/>
      <c r="R227" s="25"/>
    </row>
    <row r="228" spans="14:18" ht="12.75">
      <c r="N228" s="25"/>
      <c r="O228" s="25"/>
      <c r="P228" s="25"/>
      <c r="Q228" s="25"/>
      <c r="R228" s="25"/>
    </row>
    <row r="229" spans="14:18" ht="12.75">
      <c r="N229" s="25"/>
      <c r="O229" s="25"/>
      <c r="P229" s="25"/>
      <c r="Q229" s="25"/>
      <c r="R229" s="25"/>
    </row>
    <row r="230" spans="14:18" ht="12.75">
      <c r="N230" s="25"/>
      <c r="O230" s="25"/>
      <c r="P230" s="25"/>
      <c r="Q230" s="25"/>
      <c r="R230" s="25"/>
    </row>
    <row r="231" spans="14:18" ht="12.75">
      <c r="N231" s="25"/>
      <c r="O231" s="25"/>
      <c r="P231" s="25"/>
      <c r="Q231" s="25"/>
      <c r="R231" s="25"/>
    </row>
    <row r="232" spans="14:18" ht="12.75">
      <c r="N232" s="25"/>
      <c r="O232" s="25"/>
      <c r="P232" s="25"/>
      <c r="Q232" s="25"/>
      <c r="R232" s="25"/>
    </row>
    <row r="233" spans="14:18" ht="12.75">
      <c r="N233" s="25"/>
      <c r="O233" s="25"/>
      <c r="P233" s="25"/>
      <c r="Q233" s="25"/>
      <c r="R233" s="25"/>
    </row>
    <row r="234" spans="14:18" ht="12.75">
      <c r="N234" s="25"/>
      <c r="O234" s="25"/>
      <c r="P234" s="25"/>
      <c r="Q234" s="25"/>
      <c r="R234" s="25"/>
    </row>
    <row r="235" spans="14:18" ht="12.75">
      <c r="N235" s="25"/>
      <c r="O235" s="25"/>
      <c r="P235" s="25"/>
      <c r="Q235" s="25"/>
      <c r="R235" s="25"/>
    </row>
    <row r="236" spans="14:18" ht="12.75">
      <c r="N236" s="25"/>
      <c r="O236" s="25"/>
      <c r="P236" s="25"/>
      <c r="Q236" s="25"/>
      <c r="R236" s="25"/>
    </row>
    <row r="237" spans="14:18" ht="12.75">
      <c r="N237" s="25"/>
      <c r="O237" s="25"/>
      <c r="P237" s="25"/>
      <c r="Q237" s="25"/>
      <c r="R237" s="25"/>
    </row>
    <row r="238" spans="14:18" ht="12.75">
      <c r="N238" s="25"/>
      <c r="O238" s="25"/>
      <c r="P238" s="25"/>
      <c r="Q238" s="25"/>
      <c r="R238" s="25"/>
    </row>
    <row r="239" spans="14:18" ht="12.75">
      <c r="N239" s="25"/>
      <c r="O239" s="25"/>
      <c r="P239" s="25"/>
      <c r="Q239" s="25"/>
      <c r="R239" s="25"/>
    </row>
    <row r="240" spans="14:18" ht="12.75">
      <c r="N240" s="25"/>
      <c r="O240" s="25"/>
      <c r="P240" s="25"/>
      <c r="Q240" s="25"/>
      <c r="R240" s="25"/>
    </row>
    <row r="241" spans="14:18" ht="12.75">
      <c r="N241" s="25"/>
      <c r="O241" s="25"/>
      <c r="P241" s="25"/>
      <c r="Q241" s="25"/>
      <c r="R241" s="25"/>
    </row>
    <row r="242" spans="14:18" ht="12.75">
      <c r="N242" s="25"/>
      <c r="O242" s="25"/>
      <c r="P242" s="25"/>
      <c r="Q242" s="25"/>
      <c r="R242" s="25"/>
    </row>
    <row r="243" spans="14:18" ht="12.75">
      <c r="N243" s="25"/>
      <c r="O243" s="25"/>
      <c r="P243" s="25"/>
      <c r="Q243" s="25"/>
      <c r="R243" s="25"/>
    </row>
    <row r="244" spans="14:18" ht="12.75">
      <c r="N244" s="25"/>
      <c r="O244" s="25"/>
      <c r="P244" s="25"/>
      <c r="Q244" s="25"/>
      <c r="R244" s="25"/>
    </row>
    <row r="245" spans="14:18" ht="12.75">
      <c r="N245" s="25"/>
      <c r="O245" s="25"/>
      <c r="P245" s="25"/>
      <c r="Q245" s="25"/>
      <c r="R245" s="25"/>
    </row>
    <row r="246" spans="14:18" ht="12.75">
      <c r="N246" s="25"/>
      <c r="O246" s="25"/>
      <c r="P246" s="25"/>
      <c r="Q246" s="25"/>
      <c r="R246" s="25"/>
    </row>
    <row r="247" spans="14:18" ht="12.75">
      <c r="N247" s="25"/>
      <c r="O247" s="25"/>
      <c r="P247" s="25"/>
      <c r="Q247" s="25"/>
      <c r="R247" s="25"/>
    </row>
    <row r="248" spans="14:18" ht="12.75">
      <c r="N248" s="25"/>
      <c r="O248" s="25"/>
      <c r="P248" s="25"/>
      <c r="Q248" s="25"/>
      <c r="R248" s="25"/>
    </row>
    <row r="249" spans="14:18" ht="12.75">
      <c r="N249" s="25"/>
      <c r="O249" s="25"/>
      <c r="P249" s="25"/>
      <c r="Q249" s="25"/>
      <c r="R249" s="25"/>
    </row>
    <row r="250" spans="14:18" ht="12.75">
      <c r="N250" s="25"/>
      <c r="O250" s="25"/>
      <c r="P250" s="25"/>
      <c r="Q250" s="25"/>
      <c r="R250" s="25"/>
    </row>
    <row r="251" spans="14:18" ht="12.75">
      <c r="N251" s="25"/>
      <c r="O251" s="25"/>
      <c r="P251" s="25"/>
      <c r="Q251" s="25"/>
      <c r="R251" s="25"/>
    </row>
    <row r="252" spans="14:18" ht="12.75">
      <c r="N252" s="25"/>
      <c r="O252" s="25"/>
      <c r="P252" s="25"/>
      <c r="Q252" s="25"/>
      <c r="R252" s="25"/>
    </row>
    <row r="253" spans="14:18" ht="12.75">
      <c r="N253" s="25"/>
      <c r="O253" s="25"/>
      <c r="P253" s="25"/>
      <c r="Q253" s="25"/>
      <c r="R253" s="25"/>
    </row>
    <row r="254" spans="14:18" ht="12.75">
      <c r="N254" s="25"/>
      <c r="O254" s="25"/>
      <c r="P254" s="25"/>
      <c r="Q254" s="25"/>
      <c r="R254" s="25"/>
    </row>
    <row r="255" spans="14:18" ht="12.75">
      <c r="N255" s="25"/>
      <c r="O255" s="25"/>
      <c r="P255" s="25"/>
      <c r="Q255" s="25"/>
      <c r="R255" s="25"/>
    </row>
    <row r="256" spans="14:18" ht="12.75">
      <c r="N256" s="25"/>
      <c r="O256" s="25"/>
      <c r="P256" s="25"/>
      <c r="Q256" s="25"/>
      <c r="R256" s="25"/>
    </row>
    <row r="257" spans="14:18" ht="12.75">
      <c r="N257" s="25"/>
      <c r="O257" s="25"/>
      <c r="P257" s="25"/>
      <c r="Q257" s="25"/>
      <c r="R257" s="25"/>
    </row>
    <row r="258" spans="14:18" ht="12.75">
      <c r="N258" s="25"/>
      <c r="O258" s="25"/>
      <c r="P258" s="25"/>
      <c r="Q258" s="25"/>
      <c r="R258" s="25"/>
    </row>
    <row r="259" spans="14:18" ht="12.75">
      <c r="N259" s="25"/>
      <c r="O259" s="25"/>
      <c r="P259" s="25"/>
      <c r="Q259" s="25"/>
      <c r="R259" s="25"/>
    </row>
    <row r="260" spans="14:18" ht="12.75">
      <c r="N260" s="25"/>
      <c r="O260" s="25"/>
      <c r="P260" s="25"/>
      <c r="Q260" s="25"/>
      <c r="R260" s="25"/>
    </row>
    <row r="261" spans="14:18" ht="12.75">
      <c r="N261" s="25"/>
      <c r="O261" s="25"/>
      <c r="P261" s="25"/>
      <c r="Q261" s="25"/>
      <c r="R261" s="25"/>
    </row>
    <row r="262" spans="14:18" ht="12.75">
      <c r="N262" s="25"/>
      <c r="O262" s="25"/>
      <c r="P262" s="25"/>
      <c r="Q262" s="25"/>
      <c r="R262" s="25"/>
    </row>
    <row r="263" spans="14:18" ht="12.75">
      <c r="N263" s="25"/>
      <c r="O263" s="25"/>
      <c r="P263" s="25"/>
      <c r="Q263" s="25"/>
      <c r="R263" s="25"/>
    </row>
    <row r="264" spans="14:18" ht="12.75">
      <c r="N264" s="25"/>
      <c r="O264" s="25"/>
      <c r="P264" s="25"/>
      <c r="Q264" s="25"/>
      <c r="R264" s="25"/>
    </row>
    <row r="265" spans="14:18" ht="12.75">
      <c r="N265" s="25"/>
      <c r="O265" s="25"/>
      <c r="P265" s="25"/>
      <c r="Q265" s="25"/>
      <c r="R265" s="25"/>
    </row>
    <row r="266" spans="14:18" ht="12.75">
      <c r="N266" s="25"/>
      <c r="O266" s="25"/>
      <c r="P266" s="25"/>
      <c r="Q266" s="25"/>
      <c r="R266" s="25"/>
    </row>
    <row r="267" spans="14:18" ht="12.75">
      <c r="N267" s="25"/>
      <c r="O267" s="25"/>
      <c r="P267" s="25"/>
      <c r="Q267" s="25"/>
      <c r="R267" s="25"/>
    </row>
    <row r="268" spans="14:18" ht="12.75">
      <c r="N268" s="25"/>
      <c r="O268" s="25"/>
      <c r="P268" s="25"/>
      <c r="Q268" s="25"/>
      <c r="R268" s="25"/>
    </row>
    <row r="269" spans="14:18" ht="12.75">
      <c r="N269" s="25"/>
      <c r="O269" s="25"/>
      <c r="P269" s="25"/>
      <c r="Q269" s="25"/>
      <c r="R269" s="25"/>
    </row>
    <row r="270" spans="14:18" ht="12.75">
      <c r="N270" s="25"/>
      <c r="O270" s="25"/>
      <c r="P270" s="25"/>
      <c r="Q270" s="25"/>
      <c r="R270" s="25"/>
    </row>
    <row r="271" spans="14:18" ht="12.75">
      <c r="N271" s="25"/>
      <c r="O271" s="25"/>
      <c r="P271" s="25"/>
      <c r="Q271" s="25"/>
      <c r="R271" s="25"/>
    </row>
    <row r="272" spans="14:18" ht="12.75">
      <c r="N272" s="25"/>
      <c r="O272" s="25"/>
      <c r="P272" s="25"/>
      <c r="Q272" s="25"/>
      <c r="R272" s="25"/>
    </row>
    <row r="273" spans="14:18" ht="12.75">
      <c r="N273" s="25"/>
      <c r="O273" s="25"/>
      <c r="P273" s="25"/>
      <c r="Q273" s="25"/>
      <c r="R273" s="25"/>
    </row>
    <row r="274" spans="14:18" ht="12.75">
      <c r="N274" s="25"/>
      <c r="O274" s="25"/>
      <c r="P274" s="25"/>
      <c r="Q274" s="25"/>
      <c r="R274" s="25"/>
    </row>
    <row r="275" spans="14:18" ht="12.75">
      <c r="N275" s="25"/>
      <c r="O275" s="25"/>
      <c r="P275" s="25"/>
      <c r="Q275" s="25"/>
      <c r="R275" s="25"/>
    </row>
    <row r="276" spans="14:18" ht="12.75">
      <c r="N276" s="25"/>
      <c r="O276" s="25"/>
      <c r="P276" s="25"/>
      <c r="Q276" s="25"/>
      <c r="R276" s="25"/>
    </row>
    <row r="277" spans="14:18" ht="12.75">
      <c r="N277" s="25"/>
      <c r="O277" s="25"/>
      <c r="P277" s="25"/>
      <c r="Q277" s="25"/>
      <c r="R277" s="25"/>
    </row>
    <row r="278" spans="14:18" ht="12.75">
      <c r="N278" s="25"/>
      <c r="O278" s="25"/>
      <c r="P278" s="25"/>
      <c r="Q278" s="25"/>
      <c r="R278" s="25"/>
    </row>
    <row r="279" spans="14:18" ht="12.75">
      <c r="N279" s="25"/>
      <c r="O279" s="25"/>
      <c r="P279" s="25"/>
      <c r="Q279" s="25"/>
      <c r="R279" s="25"/>
    </row>
    <row r="280" spans="14:18" ht="12.75">
      <c r="N280" s="25"/>
      <c r="O280" s="25"/>
      <c r="P280" s="25"/>
      <c r="Q280" s="25"/>
      <c r="R280" s="25"/>
    </row>
    <row r="281" spans="14:18" ht="12.75">
      <c r="N281" s="25"/>
      <c r="O281" s="25"/>
      <c r="P281" s="25"/>
      <c r="Q281" s="25"/>
      <c r="R281" s="25"/>
    </row>
    <row r="282" spans="14:18" ht="12.75">
      <c r="N282" s="25"/>
      <c r="O282" s="25"/>
      <c r="P282" s="25"/>
      <c r="Q282" s="25"/>
      <c r="R282" s="25"/>
    </row>
    <row r="283" spans="14:18" ht="12.75">
      <c r="N283" s="25"/>
      <c r="O283" s="25"/>
      <c r="P283" s="25"/>
      <c r="Q283" s="25"/>
      <c r="R283" s="25"/>
    </row>
    <row r="284" spans="14:18" ht="12.75">
      <c r="N284" s="25"/>
      <c r="O284" s="25"/>
      <c r="P284" s="25"/>
      <c r="Q284" s="25"/>
      <c r="R284" s="25"/>
    </row>
    <row r="285" spans="14:18" ht="12.75">
      <c r="N285" s="25"/>
      <c r="O285" s="25"/>
      <c r="P285" s="25"/>
      <c r="Q285" s="25"/>
      <c r="R285" s="25"/>
    </row>
    <row r="286" spans="17:18" ht="12.75">
      <c r="Q286" s="25"/>
      <c r="R286" s="25"/>
    </row>
    <row r="287" spans="17:18" ht="12.75">
      <c r="Q287" s="25"/>
      <c r="R287" s="25"/>
    </row>
    <row r="288" spans="17:18" ht="12.75">
      <c r="Q288" s="25"/>
      <c r="R288" s="25"/>
    </row>
    <row r="289" spans="17:18" ht="12.75">
      <c r="Q289" s="25"/>
      <c r="R289" s="25"/>
    </row>
    <row r="290" spans="17:18" ht="12.75">
      <c r="Q290" s="25"/>
      <c r="R290" s="25"/>
    </row>
    <row r="291" spans="17:18" ht="12.75">
      <c r="Q291" s="25"/>
      <c r="R291" s="25"/>
    </row>
    <row r="292" spans="17:18" ht="12.75">
      <c r="Q292" s="25"/>
      <c r="R292" s="25"/>
    </row>
    <row r="293" spans="17:18" ht="12.75">
      <c r="Q293" s="25"/>
      <c r="R293" s="25"/>
    </row>
    <row r="294" spans="17:18" ht="12.75">
      <c r="Q294" s="25"/>
      <c r="R294" s="25"/>
    </row>
    <row r="295" spans="17:18" ht="12.75">
      <c r="Q295" s="25"/>
      <c r="R295" s="25"/>
    </row>
    <row r="296" spans="17:18" ht="12.75">
      <c r="Q296" s="25"/>
      <c r="R296" s="25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85"/>
  <sheetViews>
    <sheetView workbookViewId="0" topLeftCell="A1">
      <selection activeCell="H21" sqref="H21"/>
    </sheetView>
  </sheetViews>
  <sheetFormatPr defaultColWidth="9.00390625" defaultRowHeight="12.75"/>
  <cols>
    <col min="1" max="1" width="23.50390625" style="0" customWidth="1"/>
    <col min="2" max="2" width="7.875" style="0" customWidth="1"/>
    <col min="3" max="3" width="7.50390625" style="0" customWidth="1"/>
    <col min="4" max="4" width="4.375" style="0" customWidth="1"/>
    <col min="5" max="5" width="7.375" style="0" customWidth="1"/>
    <col min="6" max="6" width="9.375" style="0" customWidth="1"/>
    <col min="7" max="7" width="3.625" style="0" customWidth="1"/>
    <col min="8" max="8" width="6.625" style="0" customWidth="1"/>
    <col min="9" max="9" width="7.375" style="0" customWidth="1"/>
    <col min="10" max="10" width="3.50390625" style="0" customWidth="1"/>
    <col min="11" max="11" width="6.625" style="0" customWidth="1"/>
    <col min="12" max="12" width="8.50390625" style="0" customWidth="1"/>
    <col min="13" max="13" width="3.375" style="0" customWidth="1"/>
    <col min="14" max="14" width="6.625" style="0" customWidth="1"/>
    <col min="15" max="15" width="8.50390625" style="0" customWidth="1"/>
    <col min="16" max="16" width="3.125" style="0" customWidth="1"/>
    <col min="17" max="18" width="6.625" style="0" customWidth="1"/>
  </cols>
  <sheetData>
    <row r="2" ht="12.75">
      <c r="A2" s="52" t="s">
        <v>119</v>
      </c>
    </row>
    <row r="3" ht="12.75">
      <c r="A3" s="52" t="s">
        <v>120</v>
      </c>
    </row>
    <row r="4" spans="1:20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22"/>
      <c r="B5" s="27"/>
      <c r="C5" s="22"/>
      <c r="D5" s="22"/>
      <c r="E5" s="22" t="s">
        <v>89</v>
      </c>
      <c r="F5" s="22"/>
      <c r="G5" s="22"/>
      <c r="H5" s="22" t="s">
        <v>337</v>
      </c>
      <c r="I5" s="22"/>
      <c r="J5" s="22"/>
      <c r="K5" s="22"/>
      <c r="L5" s="22"/>
      <c r="M5" s="22"/>
      <c r="N5" s="22" t="s">
        <v>73</v>
      </c>
      <c r="O5" s="22"/>
      <c r="P5" s="22"/>
      <c r="Q5" s="22" t="s">
        <v>93</v>
      </c>
      <c r="R5" s="22"/>
      <c r="S5" s="22"/>
      <c r="T5" s="22"/>
    </row>
    <row r="6" spans="1:20" ht="12.75">
      <c r="A6" s="22"/>
      <c r="B6" s="27"/>
      <c r="C6" s="22"/>
      <c r="D6" s="22"/>
      <c r="E6" s="39" t="s">
        <v>90</v>
      </c>
      <c r="F6" s="39"/>
      <c r="G6" s="22"/>
      <c r="H6" s="39" t="str">
        <f>+E6</f>
        <v>Avskrivn.grupp 5 år</v>
      </c>
      <c r="I6" s="39"/>
      <c r="J6" s="22"/>
      <c r="K6" s="39" t="s">
        <v>92</v>
      </c>
      <c r="L6" s="39"/>
      <c r="M6" s="22"/>
      <c r="N6" s="39" t="s">
        <v>95</v>
      </c>
      <c r="O6" s="39"/>
      <c r="P6" s="22"/>
      <c r="Q6" s="39" t="s">
        <v>94</v>
      </c>
      <c r="R6" s="39"/>
      <c r="S6" s="22"/>
      <c r="T6" s="22"/>
    </row>
    <row r="7" spans="1:20" ht="12.75">
      <c r="A7" s="40" t="s">
        <v>100</v>
      </c>
      <c r="B7" s="41">
        <v>34334</v>
      </c>
      <c r="C7" s="42">
        <v>75000</v>
      </c>
      <c r="D7" s="43"/>
      <c r="E7" s="23">
        <v>175000</v>
      </c>
      <c r="F7" s="44"/>
      <c r="G7" s="43"/>
      <c r="H7" s="23"/>
      <c r="I7" s="44">
        <v>100000</v>
      </c>
      <c r="J7" s="43"/>
      <c r="K7" s="23"/>
      <c r="L7" s="44"/>
      <c r="M7" s="43"/>
      <c r="N7" s="42"/>
      <c r="O7" s="54"/>
      <c r="P7" s="26"/>
      <c r="Q7" s="42"/>
      <c r="R7" s="54"/>
      <c r="S7" s="43"/>
      <c r="T7" s="22"/>
    </row>
    <row r="8" spans="1:20" ht="12.75">
      <c r="A8" s="45"/>
      <c r="B8" s="46"/>
      <c r="C8" s="23"/>
      <c r="D8" s="43"/>
      <c r="E8" s="23"/>
      <c r="F8" s="44"/>
      <c r="G8" s="43"/>
      <c r="H8" s="23"/>
      <c r="I8" s="44"/>
      <c r="J8" s="43"/>
      <c r="K8" s="23"/>
      <c r="L8" s="44"/>
      <c r="M8" s="43"/>
      <c r="N8" s="23"/>
      <c r="O8" s="54"/>
      <c r="P8" s="26"/>
      <c r="Q8" s="23"/>
      <c r="R8" s="54"/>
      <c r="S8" s="43"/>
      <c r="T8" s="22"/>
    </row>
    <row r="9" spans="1:20" ht="12.75">
      <c r="A9" s="45" t="s">
        <v>111</v>
      </c>
      <c r="B9" s="46">
        <v>34515</v>
      </c>
      <c r="C9" s="23">
        <v>90000</v>
      </c>
      <c r="D9" s="43"/>
      <c r="E9" s="23">
        <f>C9</f>
        <v>90000</v>
      </c>
      <c r="F9" s="44"/>
      <c r="G9" s="43"/>
      <c r="H9" s="23"/>
      <c r="I9" s="44"/>
      <c r="J9" s="43"/>
      <c r="K9" s="23"/>
      <c r="L9" s="44"/>
      <c r="M9" s="43"/>
      <c r="N9" s="23"/>
      <c r="O9" s="54"/>
      <c r="P9" s="26"/>
      <c r="Q9" s="23"/>
      <c r="R9" s="54"/>
      <c r="S9" s="43"/>
      <c r="T9" s="22"/>
    </row>
    <row r="10" spans="1:20" ht="12.75">
      <c r="A10" s="45"/>
      <c r="B10" s="46"/>
      <c r="C10" s="23"/>
      <c r="D10" s="43"/>
      <c r="E10" s="23"/>
      <c r="F10" s="44"/>
      <c r="G10" s="43"/>
      <c r="H10" s="23"/>
      <c r="I10" s="44"/>
      <c r="J10" s="43"/>
      <c r="K10" s="23"/>
      <c r="L10" s="44"/>
      <c r="M10" s="43"/>
      <c r="N10" s="23"/>
      <c r="O10" s="54"/>
      <c r="P10" s="26"/>
      <c r="Q10" s="23"/>
      <c r="R10" s="54"/>
      <c r="S10" s="43"/>
      <c r="T10" s="22"/>
    </row>
    <row r="11" spans="1:20" ht="12.75">
      <c r="A11" s="45" t="s">
        <v>92</v>
      </c>
      <c r="B11" s="46">
        <v>34698</v>
      </c>
      <c r="C11" s="23"/>
      <c r="D11" s="43"/>
      <c r="E11" s="23"/>
      <c r="F11" s="44"/>
      <c r="G11" s="43"/>
      <c r="H11" s="23"/>
      <c r="I11" s="44"/>
      <c r="J11" s="43"/>
      <c r="K11" s="23"/>
      <c r="L11" s="44"/>
      <c r="M11" s="43"/>
      <c r="N11" s="23"/>
      <c r="O11" s="54"/>
      <c r="P11" s="26"/>
      <c r="Q11" s="23"/>
      <c r="R11" s="54"/>
      <c r="S11" s="43"/>
      <c r="T11" s="22"/>
    </row>
    <row r="12" spans="1:20" ht="12.75">
      <c r="A12" s="45" t="s">
        <v>112</v>
      </c>
      <c r="B12" s="46"/>
      <c r="C12" s="23">
        <v>-15000</v>
      </c>
      <c r="D12" s="43"/>
      <c r="E12" s="23"/>
      <c r="F12" s="44"/>
      <c r="G12" s="43"/>
      <c r="H12" s="23"/>
      <c r="I12" s="44"/>
      <c r="J12" s="43"/>
      <c r="K12" s="23"/>
      <c r="L12" s="44"/>
      <c r="M12" s="43"/>
      <c r="N12" s="23"/>
      <c r="O12" s="54"/>
      <c r="P12" s="26"/>
      <c r="Q12" s="23"/>
      <c r="R12" s="54"/>
      <c r="S12" s="43"/>
      <c r="T12" s="22"/>
    </row>
    <row r="13" spans="1:20" ht="12.75">
      <c r="A13" s="45" t="s">
        <v>113</v>
      </c>
      <c r="B13" s="46"/>
      <c r="C13" s="23">
        <v>-9000</v>
      </c>
      <c r="D13" s="43" t="s">
        <v>1</v>
      </c>
      <c r="E13" s="23"/>
      <c r="F13" s="54"/>
      <c r="G13" s="26"/>
      <c r="H13" s="23"/>
      <c r="I13" s="54">
        <f>-(+C12+C13)</f>
        <v>24000</v>
      </c>
      <c r="J13" s="26"/>
      <c r="K13" s="23">
        <f>+I13</f>
        <v>24000</v>
      </c>
      <c r="L13" s="54"/>
      <c r="M13" s="43"/>
      <c r="N13" s="23"/>
      <c r="O13" s="54"/>
      <c r="P13" s="26"/>
      <c r="Q13" s="23"/>
      <c r="R13" s="54"/>
      <c r="S13" s="43"/>
      <c r="T13" s="22"/>
    </row>
    <row r="14" spans="1:20" ht="12.75">
      <c r="A14" s="45" t="s">
        <v>100</v>
      </c>
      <c r="B14" s="46">
        <v>34698</v>
      </c>
      <c r="C14" s="42">
        <f>SUM(C7:C13)</f>
        <v>141000</v>
      </c>
      <c r="D14" s="43"/>
      <c r="E14" s="26"/>
      <c r="F14" s="89"/>
      <c r="G14" s="26"/>
      <c r="H14" s="26"/>
      <c r="I14" s="89"/>
      <c r="J14" s="26"/>
      <c r="K14" s="26"/>
      <c r="L14" s="89"/>
      <c r="M14" s="43"/>
      <c r="N14" s="23"/>
      <c r="O14" s="54"/>
      <c r="P14" s="26"/>
      <c r="Q14" s="23"/>
      <c r="R14" s="54"/>
      <c r="S14" s="43"/>
      <c r="T14" s="22"/>
    </row>
    <row r="15" spans="1:20" ht="12.75">
      <c r="A15" s="45"/>
      <c r="B15" s="46"/>
      <c r="C15" s="23"/>
      <c r="D15" s="43"/>
      <c r="E15" s="26"/>
      <c r="F15" s="89"/>
      <c r="G15" s="26"/>
      <c r="H15" s="26"/>
      <c r="I15" s="89"/>
      <c r="J15" s="26"/>
      <c r="K15" s="26"/>
      <c r="L15" s="89"/>
      <c r="M15" s="43"/>
      <c r="N15" s="23"/>
      <c r="O15" s="54"/>
      <c r="P15" s="26"/>
      <c r="Q15" s="23"/>
      <c r="R15" s="54"/>
      <c r="S15" s="43"/>
      <c r="T15" s="22"/>
    </row>
    <row r="16" spans="1:20" ht="12.75">
      <c r="A16" s="45" t="s">
        <v>122</v>
      </c>
      <c r="B16" s="46">
        <v>34698</v>
      </c>
      <c r="C16" s="43">
        <v>25500</v>
      </c>
      <c r="D16" s="24" t="s">
        <v>2</v>
      </c>
      <c r="E16" s="56"/>
      <c r="F16" s="90"/>
      <c r="G16" s="78"/>
      <c r="H16" s="78"/>
      <c r="I16" s="90"/>
      <c r="J16" s="78"/>
      <c r="K16" s="78"/>
      <c r="L16" s="90"/>
      <c r="M16" s="78"/>
      <c r="N16" s="56">
        <v>25500</v>
      </c>
      <c r="O16" s="77"/>
      <c r="P16" s="78"/>
      <c r="Q16" s="56"/>
      <c r="R16" s="77">
        <v>25500</v>
      </c>
      <c r="S16" s="43"/>
      <c r="T16" s="22"/>
    </row>
    <row r="17" spans="1:20" ht="13.5" thickBot="1">
      <c r="A17" s="45"/>
      <c r="B17" s="46"/>
      <c r="C17" s="23"/>
      <c r="D17" s="43"/>
      <c r="E17" s="79">
        <f>SUM(E7:E16)</f>
        <v>265000</v>
      </c>
      <c r="F17" s="80"/>
      <c r="G17" s="81"/>
      <c r="H17" s="79"/>
      <c r="I17" s="80">
        <f>SUM(I7:I13)</f>
        <v>124000</v>
      </c>
      <c r="J17" s="81"/>
      <c r="K17" s="79">
        <f>SUM(K13:K16)</f>
        <v>24000</v>
      </c>
      <c r="L17" s="80"/>
      <c r="M17" s="81"/>
      <c r="N17" s="79">
        <f>SUM(N16)</f>
        <v>25500</v>
      </c>
      <c r="O17" s="80"/>
      <c r="P17" s="81"/>
      <c r="Q17" s="79"/>
      <c r="R17" s="80">
        <f>SUM(R16)</f>
        <v>25500</v>
      </c>
      <c r="S17" s="43"/>
      <c r="T17" s="22"/>
    </row>
    <row r="18" spans="1:20" ht="13.5" thickTop="1">
      <c r="A18" s="45"/>
      <c r="B18" s="46"/>
      <c r="C18" s="23"/>
      <c r="D18" s="43"/>
      <c r="E18" s="23"/>
      <c r="F18" s="54"/>
      <c r="G18" s="26"/>
      <c r="H18" s="23"/>
      <c r="I18" s="54"/>
      <c r="J18" s="26"/>
      <c r="K18" s="23"/>
      <c r="L18" s="54"/>
      <c r="M18" s="26"/>
      <c r="N18" s="23"/>
      <c r="O18" s="54"/>
      <c r="P18" s="26"/>
      <c r="Q18" s="23"/>
      <c r="R18" s="54"/>
      <c r="S18" s="43"/>
      <c r="T18" s="22"/>
    </row>
    <row r="19" spans="1:20" ht="12.75">
      <c r="A19" s="45" t="s">
        <v>114</v>
      </c>
      <c r="B19" s="46">
        <v>34699</v>
      </c>
      <c r="C19" s="23">
        <v>141000</v>
      </c>
      <c r="D19" s="43"/>
      <c r="E19" s="23">
        <f>+E17</f>
        <v>265000</v>
      </c>
      <c r="F19" s="44"/>
      <c r="G19" s="43"/>
      <c r="H19" s="23"/>
      <c r="I19" s="44">
        <f>+I17</f>
        <v>124000</v>
      </c>
      <c r="J19" s="43"/>
      <c r="K19" s="23"/>
      <c r="L19" s="44"/>
      <c r="M19" s="43"/>
      <c r="N19" s="23"/>
      <c r="O19" s="54"/>
      <c r="P19" s="26"/>
      <c r="Q19" s="23"/>
      <c r="R19" s="54">
        <v>25500</v>
      </c>
      <c r="S19" s="43"/>
      <c r="T19" s="22"/>
    </row>
    <row r="20" spans="1:20" ht="12.75">
      <c r="A20" s="45" t="s">
        <v>115</v>
      </c>
      <c r="B20" s="46">
        <v>34803</v>
      </c>
      <c r="C20" s="23">
        <v>80000</v>
      </c>
      <c r="D20" s="43"/>
      <c r="E20" s="23">
        <f>C20</f>
        <v>80000</v>
      </c>
      <c r="F20" s="44"/>
      <c r="G20" s="43"/>
      <c r="H20" s="23"/>
      <c r="I20" s="44"/>
      <c r="J20" s="43"/>
      <c r="K20" s="23"/>
      <c r="L20" s="44"/>
      <c r="M20" s="43"/>
      <c r="N20" s="23"/>
      <c r="O20" s="54"/>
      <c r="P20" s="26"/>
      <c r="Q20" s="23"/>
      <c r="R20" s="54"/>
      <c r="S20" s="43"/>
      <c r="T20" s="22"/>
    </row>
    <row r="21" spans="1:20" ht="12.75">
      <c r="A21" s="45"/>
      <c r="B21" s="46"/>
      <c r="C21" s="23"/>
      <c r="D21" s="43"/>
      <c r="E21" s="23"/>
      <c r="F21" s="44"/>
      <c r="G21" s="43"/>
      <c r="H21" s="23"/>
      <c r="I21" s="44"/>
      <c r="J21" s="43"/>
      <c r="K21" s="23"/>
      <c r="L21" s="44"/>
      <c r="M21" s="43"/>
      <c r="N21" s="23"/>
      <c r="O21" s="54"/>
      <c r="P21" s="26"/>
      <c r="Q21" s="23"/>
      <c r="R21" s="54"/>
      <c r="S21" s="43"/>
      <c r="T21" s="22"/>
    </row>
    <row r="22" spans="1:20" ht="12.75">
      <c r="A22" s="45" t="s">
        <v>92</v>
      </c>
      <c r="B22" s="46">
        <f>B11+365</f>
        <v>35063</v>
      </c>
      <c r="C22" s="23"/>
      <c r="D22" s="43"/>
      <c r="E22" s="23"/>
      <c r="F22" s="44"/>
      <c r="G22" s="43"/>
      <c r="H22" s="23"/>
      <c r="I22" s="44"/>
      <c r="J22" s="43"/>
      <c r="K22" s="23"/>
      <c r="L22" s="44"/>
      <c r="M22" s="43"/>
      <c r="N22" s="23"/>
      <c r="O22" s="54"/>
      <c r="P22" s="26"/>
      <c r="Q22" s="23"/>
      <c r="R22" s="54"/>
      <c r="S22" s="43"/>
      <c r="T22" s="22"/>
    </row>
    <row r="23" spans="1:20" ht="12.75">
      <c r="A23" s="45" t="s">
        <v>112</v>
      </c>
      <c r="B23" s="22"/>
      <c r="C23" s="23">
        <v>-15000</v>
      </c>
      <c r="D23" s="43"/>
      <c r="E23" s="23"/>
      <c r="F23" s="44"/>
      <c r="G23" s="43"/>
      <c r="H23" s="23"/>
      <c r="I23" s="44"/>
      <c r="J23" s="43"/>
      <c r="K23" s="23"/>
      <c r="L23" s="44"/>
      <c r="M23" s="43"/>
      <c r="N23" s="23"/>
      <c r="O23" s="54"/>
      <c r="P23" s="26"/>
      <c r="Q23" s="23"/>
      <c r="R23" s="54"/>
      <c r="S23" s="43"/>
      <c r="T23" s="22"/>
    </row>
    <row r="24" spans="1:20" ht="12.75">
      <c r="A24" s="45" t="s">
        <v>116</v>
      </c>
      <c r="B24" s="46"/>
      <c r="C24" s="23">
        <v>-18000</v>
      </c>
      <c r="D24" s="43"/>
      <c r="E24" s="23"/>
      <c r="F24" s="44"/>
      <c r="G24" s="43"/>
      <c r="H24" s="23"/>
      <c r="I24" s="44"/>
      <c r="J24" s="43"/>
      <c r="K24" s="23"/>
      <c r="L24" s="44"/>
      <c r="M24" s="43"/>
      <c r="N24" s="23"/>
      <c r="O24" s="54"/>
      <c r="P24" s="26"/>
      <c r="Q24" s="23"/>
      <c r="R24" s="54"/>
      <c r="S24" s="43"/>
      <c r="T24" s="22"/>
    </row>
    <row r="25" spans="1:20" ht="12.75">
      <c r="A25" s="45" t="s">
        <v>117</v>
      </c>
      <c r="B25" s="46"/>
      <c r="C25" s="23">
        <v>-8000</v>
      </c>
      <c r="D25" s="43" t="s">
        <v>1</v>
      </c>
      <c r="E25" s="23"/>
      <c r="F25" s="54"/>
      <c r="G25" s="26"/>
      <c r="H25" s="23"/>
      <c r="I25" s="54">
        <f>-(+C23+C24+C25)</f>
        <v>41000</v>
      </c>
      <c r="J25" s="26"/>
      <c r="K25" s="23">
        <f>+I25</f>
        <v>41000</v>
      </c>
      <c r="L25" s="54"/>
      <c r="M25" s="43"/>
      <c r="N25" s="23"/>
      <c r="O25" s="54"/>
      <c r="P25" s="26"/>
      <c r="Q25" s="23"/>
      <c r="R25" s="54"/>
      <c r="S25" s="43"/>
      <c r="T25" s="22"/>
    </row>
    <row r="26" spans="1:20" ht="12.75">
      <c r="A26" s="45" t="s">
        <v>100</v>
      </c>
      <c r="B26" s="46">
        <v>35063</v>
      </c>
      <c r="C26" s="42">
        <f>SUM(C19:C25)</f>
        <v>180000</v>
      </c>
      <c r="D26" s="43"/>
      <c r="E26" s="23"/>
      <c r="F26" s="54"/>
      <c r="G26" s="26"/>
      <c r="H26" s="23"/>
      <c r="I26" s="54"/>
      <c r="J26" s="54"/>
      <c r="K26" s="23"/>
      <c r="L26" s="54"/>
      <c r="M26" s="26"/>
      <c r="N26" s="23"/>
      <c r="O26" s="26"/>
      <c r="P26" s="26"/>
      <c r="Q26" s="23"/>
      <c r="R26" s="54"/>
      <c r="S26" s="43"/>
      <c r="T26" s="22"/>
    </row>
    <row r="27" spans="1:20" ht="12.75">
      <c r="A27" s="45"/>
      <c r="B27" s="46"/>
      <c r="C27" s="23"/>
      <c r="D27" s="43"/>
      <c r="E27" s="23"/>
      <c r="F27" s="54"/>
      <c r="G27" s="26"/>
      <c r="H27" s="23"/>
      <c r="I27" s="54"/>
      <c r="J27" s="54"/>
      <c r="K27" s="23"/>
      <c r="L27" s="54"/>
      <c r="M27" s="26"/>
      <c r="N27" s="23"/>
      <c r="O27" s="26"/>
      <c r="P27" s="26"/>
      <c r="Q27" s="23"/>
      <c r="R27" s="54"/>
      <c r="S27" s="43"/>
      <c r="T27" s="22"/>
    </row>
    <row r="28" spans="1:20" ht="12.75">
      <c r="A28" s="45" t="s">
        <v>122</v>
      </c>
      <c r="B28" s="46">
        <v>35063</v>
      </c>
      <c r="C28" s="23">
        <v>7875</v>
      </c>
      <c r="D28" s="43" t="s">
        <v>17</v>
      </c>
      <c r="E28" s="56"/>
      <c r="F28" s="77"/>
      <c r="G28" s="78"/>
      <c r="H28" s="56"/>
      <c r="I28" s="77"/>
      <c r="J28" s="77"/>
      <c r="K28" s="56"/>
      <c r="L28" s="77"/>
      <c r="M28" s="78"/>
      <c r="N28" s="56">
        <v>7875</v>
      </c>
      <c r="O28" s="78"/>
      <c r="P28" s="78"/>
      <c r="Q28" s="56"/>
      <c r="R28" s="94">
        <v>7875</v>
      </c>
      <c r="S28" s="43"/>
      <c r="T28" s="22"/>
    </row>
    <row r="29" spans="1:20" ht="13.5" thickBot="1">
      <c r="A29" s="45"/>
      <c r="B29" s="46"/>
      <c r="C29" s="26"/>
      <c r="D29" s="24"/>
      <c r="E29" s="79">
        <f>SUM(E19:E28)</f>
        <v>345000</v>
      </c>
      <c r="F29" s="81"/>
      <c r="G29" s="81"/>
      <c r="H29" s="79"/>
      <c r="I29" s="80">
        <f>SUM(I19:I28)</f>
        <v>165000</v>
      </c>
      <c r="J29" s="80"/>
      <c r="K29" s="79">
        <f>SUM(K25:K28)</f>
        <v>41000</v>
      </c>
      <c r="L29" s="81"/>
      <c r="M29" s="81"/>
      <c r="N29" s="79">
        <f>SUM(N28)</f>
        <v>7875</v>
      </c>
      <c r="O29" s="81"/>
      <c r="P29" s="81"/>
      <c r="Q29" s="79"/>
      <c r="R29" s="80">
        <f>SUM(R19:R28)</f>
        <v>33375</v>
      </c>
      <c r="S29" s="43"/>
      <c r="T29" s="22"/>
    </row>
    <row r="30" spans="1:20" ht="13.5" thickTop="1">
      <c r="A30" s="45"/>
      <c r="B30" s="22"/>
      <c r="C30" s="26"/>
      <c r="D30" s="24"/>
      <c r="E30" s="26"/>
      <c r="F30" s="24"/>
      <c r="G30" s="43"/>
      <c r="H30" s="23"/>
      <c r="I30" s="54"/>
      <c r="J30" s="54"/>
      <c r="K30" s="23"/>
      <c r="L30" s="26"/>
      <c r="M30" s="43"/>
      <c r="N30" s="23"/>
      <c r="O30" s="26"/>
      <c r="P30" s="26"/>
      <c r="Q30" s="23"/>
      <c r="R30" s="54"/>
      <c r="S30" s="43"/>
      <c r="T30" s="22"/>
    </row>
    <row r="31" spans="1:20" ht="12.75">
      <c r="A31" s="45" t="s">
        <v>100</v>
      </c>
      <c r="B31" s="46">
        <v>35064</v>
      </c>
      <c r="C31" s="26">
        <f>+E29-I29</f>
        <v>180000</v>
      </c>
      <c r="D31" s="24"/>
      <c r="E31" s="26">
        <f>+E29</f>
        <v>345000</v>
      </c>
      <c r="F31" s="24"/>
      <c r="G31" s="43"/>
      <c r="H31" s="23"/>
      <c r="I31" s="54">
        <f>+I29</f>
        <v>165000</v>
      </c>
      <c r="J31" s="54"/>
      <c r="K31" s="23"/>
      <c r="L31" s="26"/>
      <c r="M31" s="43"/>
      <c r="N31" s="23"/>
      <c r="O31" s="26"/>
      <c r="P31" s="26"/>
      <c r="Q31" s="23"/>
      <c r="R31" s="54">
        <f>+R29</f>
        <v>33375</v>
      </c>
      <c r="S31" s="43"/>
      <c r="T31" s="22"/>
    </row>
    <row r="32" spans="1:20" ht="12.75">
      <c r="A32" s="93"/>
      <c r="B32" s="46"/>
      <c r="C32" s="26"/>
      <c r="D32" s="24"/>
      <c r="E32" s="26"/>
      <c r="F32" s="24"/>
      <c r="G32" s="26"/>
      <c r="H32" s="23"/>
      <c r="I32" s="54"/>
      <c r="J32" s="54"/>
      <c r="K32" s="23"/>
      <c r="L32" s="26"/>
      <c r="M32" s="26"/>
      <c r="N32" s="23"/>
      <c r="O32" s="26"/>
      <c r="P32" s="26"/>
      <c r="Q32" s="23"/>
      <c r="R32" s="54"/>
      <c r="S32" s="43"/>
      <c r="T32" s="22"/>
    </row>
    <row r="33" spans="1:20" ht="12.75">
      <c r="A33" s="45" t="s">
        <v>121</v>
      </c>
      <c r="B33" s="46">
        <v>35429</v>
      </c>
      <c r="C33" s="26"/>
      <c r="D33" s="24"/>
      <c r="E33" s="26"/>
      <c r="F33" s="24"/>
      <c r="G33" s="26"/>
      <c r="H33" s="23"/>
      <c r="I33" s="54"/>
      <c r="J33" s="54"/>
      <c r="K33" s="23"/>
      <c r="L33" s="26"/>
      <c r="M33" s="26"/>
      <c r="N33" s="23"/>
      <c r="O33" s="26"/>
      <c r="P33" s="26"/>
      <c r="Q33" s="23"/>
      <c r="R33" s="54"/>
      <c r="S33" s="43"/>
      <c r="T33" s="22"/>
    </row>
    <row r="34" spans="1:20" ht="12.75">
      <c r="A34" s="45" t="s">
        <v>112</v>
      </c>
      <c r="B34" s="22"/>
      <c r="C34" s="26">
        <v>-15000</v>
      </c>
      <c r="D34" s="24"/>
      <c r="E34" s="26"/>
      <c r="F34" s="24"/>
      <c r="G34" s="26"/>
      <c r="H34" s="23"/>
      <c r="I34" s="54"/>
      <c r="J34" s="54"/>
      <c r="K34" s="23"/>
      <c r="L34" s="26"/>
      <c r="M34" s="26"/>
      <c r="N34" s="23"/>
      <c r="O34" s="26"/>
      <c r="P34" s="26"/>
      <c r="Q34" s="23"/>
      <c r="R34" s="54"/>
      <c r="S34" s="43"/>
      <c r="T34" s="22"/>
    </row>
    <row r="35" spans="1:20" ht="12.75">
      <c r="A35" s="45" t="s">
        <v>116</v>
      </c>
      <c r="B35" s="22"/>
      <c r="C35" s="26">
        <v>-18000</v>
      </c>
      <c r="D35" s="24"/>
      <c r="E35" s="26"/>
      <c r="F35" s="24"/>
      <c r="G35" s="26"/>
      <c r="H35" s="23"/>
      <c r="I35" s="54"/>
      <c r="J35" s="54"/>
      <c r="K35" s="23"/>
      <c r="L35" s="26"/>
      <c r="M35" s="26"/>
      <c r="N35" s="23"/>
      <c r="O35" s="26"/>
      <c r="P35" s="26"/>
      <c r="Q35" s="23"/>
      <c r="R35" s="54"/>
      <c r="S35" s="43"/>
      <c r="T35" s="22"/>
    </row>
    <row r="36" spans="1:20" ht="12.75">
      <c r="A36" s="45" t="s">
        <v>123</v>
      </c>
      <c r="B36" s="22"/>
      <c r="C36" s="53">
        <v>-16000</v>
      </c>
      <c r="D36" s="24"/>
      <c r="E36" s="26"/>
      <c r="F36" s="24"/>
      <c r="G36" s="26"/>
      <c r="H36" s="23"/>
      <c r="I36" s="54">
        <f>-(+C34+C35+C36)</f>
        <v>49000</v>
      </c>
      <c r="J36" s="54"/>
      <c r="K36" s="23">
        <f>+I36</f>
        <v>49000</v>
      </c>
      <c r="L36" s="26"/>
      <c r="M36" s="26"/>
      <c r="N36" s="23"/>
      <c r="O36" s="26"/>
      <c r="P36" s="26"/>
      <c r="Q36" s="23"/>
      <c r="R36" s="54"/>
      <c r="S36" s="43"/>
      <c r="T36" s="22"/>
    </row>
    <row r="37" spans="1:20" ht="12.75">
      <c r="A37" s="45" t="s">
        <v>100</v>
      </c>
      <c r="B37" s="46">
        <v>35429</v>
      </c>
      <c r="C37" s="26">
        <f>SUM(C31:C36)</f>
        <v>131000</v>
      </c>
      <c r="D37" s="24"/>
      <c r="E37" s="26"/>
      <c r="F37" s="24"/>
      <c r="G37" s="26"/>
      <c r="H37" s="23"/>
      <c r="I37" s="54"/>
      <c r="J37" s="54"/>
      <c r="K37" s="23"/>
      <c r="L37" s="26"/>
      <c r="M37" s="26"/>
      <c r="N37" s="23"/>
      <c r="O37" s="26"/>
      <c r="P37" s="26"/>
      <c r="Q37" s="23"/>
      <c r="R37" s="54"/>
      <c r="S37" s="43"/>
      <c r="T37" s="22"/>
    </row>
    <row r="38" spans="1:20" ht="12.75">
      <c r="A38" s="93"/>
      <c r="B38" s="22"/>
      <c r="C38" s="26"/>
      <c r="D38" s="24"/>
      <c r="E38" s="26"/>
      <c r="F38" s="24"/>
      <c r="G38" s="26"/>
      <c r="H38" s="23"/>
      <c r="I38" s="54"/>
      <c r="J38" s="54"/>
      <c r="K38" s="23"/>
      <c r="L38" s="26"/>
      <c r="M38" s="26"/>
      <c r="N38" s="23"/>
      <c r="O38" s="26"/>
      <c r="P38" s="26"/>
      <c r="Q38" s="23"/>
      <c r="R38" s="54"/>
      <c r="S38" s="43"/>
      <c r="T38" s="22"/>
    </row>
    <row r="39" spans="1:20" ht="12.75">
      <c r="A39" s="45" t="s">
        <v>124</v>
      </c>
      <c r="B39" s="46">
        <v>35429</v>
      </c>
      <c r="C39" s="23">
        <v>12344</v>
      </c>
      <c r="D39" s="43" t="s">
        <v>26</v>
      </c>
      <c r="E39" s="56"/>
      <c r="F39" s="78"/>
      <c r="G39" s="78"/>
      <c r="H39" s="56"/>
      <c r="I39" s="77"/>
      <c r="J39" s="77"/>
      <c r="K39" s="56"/>
      <c r="L39" s="78"/>
      <c r="M39" s="78"/>
      <c r="N39" s="56"/>
      <c r="O39" s="77">
        <v>12344</v>
      </c>
      <c r="P39" s="78"/>
      <c r="Q39" s="56">
        <v>12344</v>
      </c>
      <c r="R39" s="77"/>
      <c r="S39" s="43"/>
      <c r="T39" s="22"/>
    </row>
    <row r="40" spans="1:20" ht="13.5" thickBot="1">
      <c r="A40" s="47" t="s">
        <v>125</v>
      </c>
      <c r="B40" s="39"/>
      <c r="C40" s="56"/>
      <c r="D40" s="43"/>
      <c r="E40" s="79">
        <f>+E31</f>
        <v>345000</v>
      </c>
      <c r="F40" s="81"/>
      <c r="G40" s="81"/>
      <c r="H40" s="79"/>
      <c r="I40" s="80">
        <f>SUM(I31:I38)</f>
        <v>214000</v>
      </c>
      <c r="J40" s="80"/>
      <c r="K40" s="79">
        <f>SUM(K36:K39)</f>
        <v>49000</v>
      </c>
      <c r="L40" s="81"/>
      <c r="M40" s="81"/>
      <c r="N40" s="79"/>
      <c r="O40" s="92">
        <f>SUM(O39)</f>
        <v>12344</v>
      </c>
      <c r="P40" s="81"/>
      <c r="Q40" s="79"/>
      <c r="R40" s="92">
        <f>+R31-Q39</f>
        <v>21031</v>
      </c>
      <c r="S40" s="43"/>
      <c r="T40" s="22"/>
    </row>
    <row r="41" spans="1:20" ht="13.5" thickTop="1">
      <c r="A41" s="22"/>
      <c r="B41" s="22"/>
      <c r="C41" s="26"/>
      <c r="D41" s="43"/>
      <c r="E41" s="26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54"/>
      <c r="S41" s="43"/>
      <c r="T41" s="22"/>
    </row>
    <row r="42" spans="1:20" ht="12.75">
      <c r="A42" s="22"/>
      <c r="B42" s="22"/>
      <c r="C42" s="43"/>
      <c r="D42" s="43"/>
      <c r="E42" s="26"/>
      <c r="F42" s="26"/>
      <c r="G42" s="26"/>
      <c r="H42" s="26"/>
      <c r="I42" s="26"/>
      <c r="J42" s="54"/>
      <c r="K42" s="26"/>
      <c r="L42" s="26"/>
      <c r="M42" s="26"/>
      <c r="N42" s="26"/>
      <c r="O42" s="26"/>
      <c r="P42" s="26"/>
      <c r="Q42" s="26"/>
      <c r="R42" s="54"/>
      <c r="S42" s="43"/>
      <c r="T42" s="22"/>
    </row>
    <row r="43" spans="1:20" ht="12.75">
      <c r="A43" s="27" t="s">
        <v>118</v>
      </c>
      <c r="B43" s="22"/>
      <c r="C43" s="43"/>
      <c r="D43" s="43"/>
      <c r="E43" s="26"/>
      <c r="F43" s="26"/>
      <c r="G43" s="26"/>
      <c r="H43" s="26"/>
      <c r="I43" s="26"/>
      <c r="J43" s="54"/>
      <c r="K43" s="26"/>
      <c r="L43" s="26"/>
      <c r="M43" s="26"/>
      <c r="N43" s="26"/>
      <c r="O43" s="26"/>
      <c r="P43" s="26"/>
      <c r="Q43" s="26"/>
      <c r="R43" s="54"/>
      <c r="S43" s="43"/>
      <c r="T43" s="22"/>
    </row>
    <row r="44" spans="1:20" ht="12.75">
      <c r="A44" s="22"/>
      <c r="B44" s="22"/>
      <c r="C44" s="43"/>
      <c r="D44" s="43"/>
      <c r="E44" s="26"/>
      <c r="F44" s="26"/>
      <c r="G44" s="26"/>
      <c r="H44" s="26"/>
      <c r="I44" s="26"/>
      <c r="J44" s="54"/>
      <c r="K44" s="26"/>
      <c r="L44" s="26"/>
      <c r="M44" s="26"/>
      <c r="N44" s="26"/>
      <c r="O44" s="26"/>
      <c r="P44" s="26"/>
      <c r="Q44" s="26"/>
      <c r="R44" s="54"/>
      <c r="S44" s="43"/>
      <c r="T44" s="22"/>
    </row>
    <row r="45" spans="1:20" ht="12.75">
      <c r="A45" s="51" t="s">
        <v>25</v>
      </c>
      <c r="B45" s="46"/>
      <c r="C45" s="53"/>
      <c r="D45" s="26"/>
      <c r="E45" s="26"/>
      <c r="F45" s="26"/>
      <c r="G45" s="26"/>
      <c r="H45" s="26"/>
      <c r="I45" s="26"/>
      <c r="J45" s="54"/>
      <c r="K45" s="26"/>
      <c r="L45" s="26"/>
      <c r="M45" s="26"/>
      <c r="N45" s="26"/>
      <c r="O45" s="26"/>
      <c r="P45" s="26"/>
      <c r="Q45" s="26"/>
      <c r="R45" s="54"/>
      <c r="S45" s="43"/>
      <c r="T45" s="22"/>
    </row>
    <row r="46" spans="1:20" ht="12.75">
      <c r="A46" s="51" t="s">
        <v>126</v>
      </c>
      <c r="B46" s="46"/>
      <c r="C46" s="26">
        <f>+E17-I7</f>
        <v>165000</v>
      </c>
      <c r="D46" s="43"/>
      <c r="E46" s="26"/>
      <c r="F46" s="26"/>
      <c r="G46" s="26"/>
      <c r="H46" s="26"/>
      <c r="I46" s="26"/>
      <c r="J46" s="54"/>
      <c r="K46" s="26"/>
      <c r="L46" s="26"/>
      <c r="M46" s="26"/>
      <c r="N46" s="26"/>
      <c r="O46" s="26"/>
      <c r="P46" s="26"/>
      <c r="Q46" s="26"/>
      <c r="R46" s="54"/>
      <c r="S46" s="43"/>
      <c r="T46" s="22"/>
    </row>
    <row r="47" spans="1:20" ht="9.75" customHeight="1">
      <c r="A47" s="51"/>
      <c r="B47" s="46"/>
      <c r="C47" s="26"/>
      <c r="D47" s="43"/>
      <c r="E47" s="26"/>
      <c r="F47" s="26"/>
      <c r="G47" s="26"/>
      <c r="H47" s="26"/>
      <c r="I47" s="26"/>
      <c r="J47" s="54"/>
      <c r="K47" s="26"/>
      <c r="L47" s="26"/>
      <c r="M47" s="26"/>
      <c r="N47" s="26"/>
      <c r="O47" s="26"/>
      <c r="P47" s="26"/>
      <c r="Q47" s="26"/>
      <c r="R47" s="54"/>
      <c r="S47" s="43"/>
      <c r="T47" s="22"/>
    </row>
    <row r="48" spans="1:20" ht="12.75">
      <c r="A48" s="51" t="s">
        <v>127</v>
      </c>
      <c r="B48" s="46"/>
      <c r="C48" s="26">
        <f>+C46*0.3</f>
        <v>49500</v>
      </c>
      <c r="D48" s="43"/>
      <c r="E48" s="26"/>
      <c r="F48" s="26"/>
      <c r="G48" s="26"/>
      <c r="H48" s="26"/>
      <c r="I48" s="26"/>
      <c r="J48" s="54"/>
      <c r="K48" s="26"/>
      <c r="L48" s="26"/>
      <c r="M48" s="26"/>
      <c r="N48" s="26"/>
      <c r="O48" s="26"/>
      <c r="P48" s="26"/>
      <c r="Q48" s="26"/>
      <c r="R48" s="26"/>
      <c r="S48" s="43"/>
      <c r="T48" s="22"/>
    </row>
    <row r="49" spans="1:20" ht="12.75">
      <c r="A49" s="51" t="s">
        <v>92</v>
      </c>
      <c r="B49" s="46"/>
      <c r="C49" s="53">
        <v>-24000</v>
      </c>
      <c r="D49" s="43"/>
      <c r="E49" s="26"/>
      <c r="F49" s="26"/>
      <c r="G49" s="26"/>
      <c r="H49" s="26"/>
      <c r="I49" s="54"/>
      <c r="J49" s="54"/>
      <c r="K49" s="26"/>
      <c r="L49" s="26"/>
      <c r="M49" s="26"/>
      <c r="N49" s="26"/>
      <c r="O49" s="26"/>
      <c r="P49" s="26"/>
      <c r="Q49" s="26"/>
      <c r="R49" s="26"/>
      <c r="S49" s="43"/>
      <c r="T49" s="22"/>
    </row>
    <row r="50" spans="1:20" ht="12.75">
      <c r="A50" s="22" t="s">
        <v>122</v>
      </c>
      <c r="B50" s="27">
        <v>34698</v>
      </c>
      <c r="C50" s="43">
        <f>SUM(C48:C49)</f>
        <v>25500</v>
      </c>
      <c r="D50" s="43" t="s">
        <v>16</v>
      </c>
      <c r="E50" s="26"/>
      <c r="F50" s="26"/>
      <c r="G50" s="26"/>
      <c r="H50" s="26"/>
      <c r="I50" s="26"/>
      <c r="J50" s="54"/>
      <c r="K50" s="26"/>
      <c r="L50" s="26"/>
      <c r="M50" s="26"/>
      <c r="N50" s="26"/>
      <c r="O50" s="54"/>
      <c r="P50" s="26"/>
      <c r="Q50" s="26"/>
      <c r="R50" s="26"/>
      <c r="S50" s="43"/>
      <c r="T50" s="22"/>
    </row>
    <row r="51" spans="1:20" ht="12.75">
      <c r="A51" s="22"/>
      <c r="B51" s="27"/>
      <c r="C51" s="43"/>
      <c r="D51" s="4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43"/>
      <c r="T51" s="22"/>
    </row>
    <row r="52" spans="1:20" ht="12.75">
      <c r="A52" s="22" t="s">
        <v>4</v>
      </c>
      <c r="B52" s="27"/>
      <c r="C52" s="43"/>
      <c r="D52" s="4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43"/>
      <c r="T52" s="22"/>
    </row>
    <row r="53" spans="1:20" ht="12.75">
      <c r="A53" s="51" t="s">
        <v>126</v>
      </c>
      <c r="B53" s="27"/>
      <c r="C53" s="43">
        <f>+C46-C48+C20</f>
        <v>195500</v>
      </c>
      <c r="D53" s="43"/>
      <c r="E53" s="26"/>
      <c r="F53" s="26"/>
      <c r="G53" s="26"/>
      <c r="H53" s="26"/>
      <c r="I53" s="54"/>
      <c r="J53" s="26"/>
      <c r="K53" s="26"/>
      <c r="L53" s="54"/>
      <c r="M53" s="26"/>
      <c r="N53" s="26"/>
      <c r="O53" s="54"/>
      <c r="P53" s="26"/>
      <c r="Q53" s="26"/>
      <c r="R53" s="54"/>
      <c r="S53" s="43"/>
      <c r="T53" s="22"/>
    </row>
    <row r="54" spans="1:20" ht="9.75" customHeight="1">
      <c r="A54" s="51"/>
      <c r="B54" s="27"/>
      <c r="C54" s="43"/>
      <c r="D54" s="43"/>
      <c r="E54" s="26"/>
      <c r="F54" s="26"/>
      <c r="G54" s="26"/>
      <c r="H54" s="26"/>
      <c r="I54" s="54"/>
      <c r="J54" s="26"/>
      <c r="K54" s="26"/>
      <c r="L54" s="54"/>
      <c r="M54" s="26"/>
      <c r="N54" s="26"/>
      <c r="O54" s="54"/>
      <c r="P54" s="26"/>
      <c r="Q54" s="26"/>
      <c r="R54" s="54"/>
      <c r="S54" s="43"/>
      <c r="T54" s="22"/>
    </row>
    <row r="55" spans="1:20" ht="12.75">
      <c r="A55" s="51" t="s">
        <v>106</v>
      </c>
      <c r="B55" s="27"/>
      <c r="C55" s="43">
        <f>+C53*0.25</f>
        <v>48875</v>
      </c>
      <c r="D55" s="43"/>
      <c r="E55" s="26"/>
      <c r="F55" s="26"/>
      <c r="G55" s="26"/>
      <c r="H55" s="26"/>
      <c r="I55" s="54"/>
      <c r="J55" s="26"/>
      <c r="K55" s="26"/>
      <c r="L55" s="54"/>
      <c r="M55" s="26"/>
      <c r="N55" s="26"/>
      <c r="O55" s="54"/>
      <c r="P55" s="26"/>
      <c r="Q55" s="26"/>
      <c r="R55" s="54"/>
      <c r="S55" s="43"/>
      <c r="T55" s="22"/>
    </row>
    <row r="56" spans="1:20" ht="12.75">
      <c r="A56" s="22" t="s">
        <v>92</v>
      </c>
      <c r="B56" s="27"/>
      <c r="C56" s="74">
        <v>-41000</v>
      </c>
      <c r="D56" s="43"/>
      <c r="E56" s="26"/>
      <c r="F56" s="26"/>
      <c r="G56" s="26"/>
      <c r="H56" s="26"/>
      <c r="I56" s="54"/>
      <c r="J56" s="26"/>
      <c r="K56" s="26"/>
      <c r="L56" s="54"/>
      <c r="M56" s="26"/>
      <c r="N56" s="26"/>
      <c r="O56" s="54"/>
      <c r="P56" s="26"/>
      <c r="Q56" s="26"/>
      <c r="R56" s="54"/>
      <c r="S56" s="43"/>
      <c r="T56" s="22"/>
    </row>
    <row r="57" spans="1:20" ht="12.75">
      <c r="A57" s="22" t="s">
        <v>122</v>
      </c>
      <c r="B57" s="46">
        <v>35063</v>
      </c>
      <c r="C57" s="26">
        <f>SUM(C55:C56)</f>
        <v>7875</v>
      </c>
      <c r="D57" s="26"/>
      <c r="E57" s="26"/>
      <c r="F57" s="26"/>
      <c r="G57" s="26"/>
      <c r="H57" s="26"/>
      <c r="I57" s="54"/>
      <c r="J57" s="26"/>
      <c r="K57" s="26"/>
      <c r="L57" s="54"/>
      <c r="M57" s="26"/>
      <c r="N57" s="26"/>
      <c r="O57" s="54"/>
      <c r="P57" s="26"/>
      <c r="Q57" s="26"/>
      <c r="R57" s="54"/>
      <c r="S57" s="43"/>
      <c r="T57" s="22"/>
    </row>
    <row r="58" spans="1:20" ht="12.75">
      <c r="A58" s="51"/>
      <c r="B58" s="46"/>
      <c r="C58" s="26"/>
      <c r="D58" s="26"/>
      <c r="E58" s="26"/>
      <c r="F58" s="26"/>
      <c r="G58" s="26"/>
      <c r="H58" s="26"/>
      <c r="I58" s="54"/>
      <c r="J58" s="26"/>
      <c r="K58" s="26"/>
      <c r="L58" s="54"/>
      <c r="M58" s="26"/>
      <c r="N58" s="26"/>
      <c r="O58" s="54"/>
      <c r="P58" s="26"/>
      <c r="Q58" s="26"/>
      <c r="R58" s="54"/>
      <c r="S58" s="43"/>
      <c r="T58" s="22"/>
    </row>
    <row r="59" spans="1:20" ht="12.75">
      <c r="A59" s="51" t="s">
        <v>3</v>
      </c>
      <c r="B59" s="46"/>
      <c r="C59" s="26"/>
      <c r="D59" s="26"/>
      <c r="E59" s="26"/>
      <c r="F59" s="26"/>
      <c r="G59" s="26"/>
      <c r="H59" s="26"/>
      <c r="I59" s="54"/>
      <c r="J59" s="26"/>
      <c r="K59" s="26"/>
      <c r="L59" s="54"/>
      <c r="M59" s="26"/>
      <c r="N59" s="26"/>
      <c r="O59" s="54"/>
      <c r="P59" s="26"/>
      <c r="Q59" s="26"/>
      <c r="R59" s="54"/>
      <c r="S59" s="43"/>
      <c r="T59" s="22"/>
    </row>
    <row r="60" spans="1:20" ht="12.75">
      <c r="A60" s="51" t="s">
        <v>126</v>
      </c>
      <c r="B60" s="46"/>
      <c r="C60" s="26">
        <f>+C53-C55</f>
        <v>146625</v>
      </c>
      <c r="D60" s="26"/>
      <c r="E60" s="26"/>
      <c r="F60" s="26"/>
      <c r="G60" s="26"/>
      <c r="H60" s="26"/>
      <c r="I60" s="54"/>
      <c r="J60" s="26"/>
      <c r="K60" s="26"/>
      <c r="L60" s="54"/>
      <c r="M60" s="26"/>
      <c r="N60" s="26"/>
      <c r="O60" s="54"/>
      <c r="P60" s="26"/>
      <c r="Q60" s="26"/>
      <c r="R60" s="54"/>
      <c r="S60" s="43"/>
      <c r="T60" s="22"/>
    </row>
    <row r="61" spans="1:20" ht="9.75" customHeight="1">
      <c r="A61" s="51"/>
      <c r="B61" s="46"/>
      <c r="C61" s="26"/>
      <c r="D61" s="26"/>
      <c r="E61" s="26"/>
      <c r="F61" s="26"/>
      <c r="G61" s="26"/>
      <c r="H61" s="26"/>
      <c r="I61" s="54"/>
      <c r="J61" s="26"/>
      <c r="K61" s="26"/>
      <c r="L61" s="54"/>
      <c r="M61" s="26"/>
      <c r="N61" s="26"/>
      <c r="O61" s="54"/>
      <c r="P61" s="26"/>
      <c r="Q61" s="26"/>
      <c r="R61" s="54"/>
      <c r="S61" s="43"/>
      <c r="T61" s="22"/>
    </row>
    <row r="62" spans="1:20" ht="12.75">
      <c r="A62" s="51" t="s">
        <v>106</v>
      </c>
      <c r="B62" s="46"/>
      <c r="C62" s="26">
        <f>+C60*0.25</f>
        <v>36656.25</v>
      </c>
      <c r="D62" s="43"/>
      <c r="E62" s="26"/>
      <c r="F62" s="26"/>
      <c r="G62" s="26"/>
      <c r="H62" s="26"/>
      <c r="I62" s="54"/>
      <c r="J62" s="26"/>
      <c r="K62" s="26"/>
      <c r="L62" s="54"/>
      <c r="M62" s="26"/>
      <c r="N62" s="26"/>
      <c r="O62" s="54"/>
      <c r="P62" s="26"/>
      <c r="Q62" s="26"/>
      <c r="R62" s="54"/>
      <c r="S62" s="43"/>
      <c r="T62" s="22"/>
    </row>
    <row r="63" spans="1:20" ht="12.75">
      <c r="A63" s="22" t="s">
        <v>92</v>
      </c>
      <c r="B63" s="27"/>
      <c r="C63" s="74">
        <v>-49000</v>
      </c>
      <c r="D63" s="43"/>
      <c r="E63" s="26"/>
      <c r="F63" s="54"/>
      <c r="G63" s="26"/>
      <c r="H63" s="26"/>
      <c r="I63" s="54"/>
      <c r="J63" s="26"/>
      <c r="K63" s="26"/>
      <c r="L63" s="54"/>
      <c r="M63" s="26"/>
      <c r="N63" s="26"/>
      <c r="O63" s="54"/>
      <c r="P63" s="26"/>
      <c r="Q63" s="26"/>
      <c r="R63" s="54"/>
      <c r="S63" s="43"/>
      <c r="T63" s="22"/>
    </row>
    <row r="64" spans="1:20" ht="12.75">
      <c r="A64" s="51" t="s">
        <v>128</v>
      </c>
      <c r="B64" s="46">
        <v>35429</v>
      </c>
      <c r="C64" s="26">
        <f>SUM(C62:C63)</f>
        <v>-12343.75</v>
      </c>
      <c r="D64" s="26"/>
      <c r="E64" s="26"/>
      <c r="F64" s="54"/>
      <c r="G64" s="26"/>
      <c r="H64" s="26"/>
      <c r="I64" s="54"/>
      <c r="J64" s="26"/>
      <c r="K64" s="26"/>
      <c r="L64" s="54"/>
      <c r="M64" s="26"/>
      <c r="N64" s="26"/>
      <c r="O64" s="54"/>
      <c r="P64" s="26"/>
      <c r="Q64" s="26"/>
      <c r="R64" s="54"/>
      <c r="S64" s="43"/>
      <c r="T64" s="22"/>
    </row>
    <row r="65" spans="1:20" ht="12.75">
      <c r="A65" s="51" t="s">
        <v>125</v>
      </c>
      <c r="B65" s="46"/>
      <c r="C65" s="26"/>
      <c r="D65" s="26"/>
      <c r="E65" s="26"/>
      <c r="F65" s="54"/>
      <c r="G65" s="26"/>
      <c r="H65" s="26"/>
      <c r="I65" s="54"/>
      <c r="J65" s="26"/>
      <c r="K65" s="26"/>
      <c r="L65" s="54"/>
      <c r="M65" s="26"/>
      <c r="N65" s="26"/>
      <c r="O65" s="54"/>
      <c r="P65" s="26"/>
      <c r="Q65" s="26"/>
      <c r="R65" s="54"/>
      <c r="S65" s="43"/>
      <c r="T65" s="22"/>
    </row>
    <row r="66" spans="1:20" ht="12.75">
      <c r="A66" s="51"/>
      <c r="B66" s="46"/>
      <c r="C66" s="26"/>
      <c r="D66" s="26"/>
      <c r="E66" s="26"/>
      <c r="F66" s="54"/>
      <c r="G66" s="26"/>
      <c r="H66" s="26"/>
      <c r="I66" s="54"/>
      <c r="J66" s="26"/>
      <c r="K66" s="26"/>
      <c r="L66" s="54"/>
      <c r="M66" s="26"/>
      <c r="N66" s="26"/>
      <c r="O66" s="54"/>
      <c r="P66" s="26"/>
      <c r="Q66" s="26"/>
      <c r="R66" s="54"/>
      <c r="S66" s="43"/>
      <c r="T66" s="22"/>
    </row>
    <row r="67" spans="1:20" ht="12.75">
      <c r="A67" s="51"/>
      <c r="B67" s="46"/>
      <c r="C67" s="26"/>
      <c r="D67" s="26"/>
      <c r="E67" s="26"/>
      <c r="F67" s="54"/>
      <c r="G67" s="26"/>
      <c r="H67" s="26"/>
      <c r="I67" s="54"/>
      <c r="J67" s="26"/>
      <c r="K67" s="26"/>
      <c r="L67" s="54"/>
      <c r="M67" s="26"/>
      <c r="N67" s="26"/>
      <c r="O67" s="54"/>
      <c r="P67" s="26"/>
      <c r="Q67" s="26"/>
      <c r="R67" s="54"/>
      <c r="S67" s="43"/>
      <c r="T67" s="22"/>
    </row>
    <row r="68" spans="1:20" ht="12.75">
      <c r="A68" s="51"/>
      <c r="B68" s="46"/>
      <c r="C68" s="26"/>
      <c r="D68" s="26"/>
      <c r="E68" s="26"/>
      <c r="F68" s="54"/>
      <c r="G68" s="26"/>
      <c r="H68" s="26"/>
      <c r="I68" s="54"/>
      <c r="J68" s="26"/>
      <c r="K68" s="26"/>
      <c r="L68" s="54"/>
      <c r="M68" s="26"/>
      <c r="N68" s="26"/>
      <c r="O68" s="54"/>
      <c r="P68" s="26"/>
      <c r="Q68" s="26"/>
      <c r="R68" s="54"/>
      <c r="S68" s="43"/>
      <c r="T68" s="22"/>
    </row>
    <row r="69" spans="1:20" ht="12.75">
      <c r="A69" s="51"/>
      <c r="B69" s="46"/>
      <c r="C69" s="26"/>
      <c r="D69" s="26"/>
      <c r="E69" s="26"/>
      <c r="F69" s="54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22"/>
    </row>
    <row r="70" spans="1:20" ht="12.75">
      <c r="A70" s="51"/>
      <c r="B70" s="46"/>
      <c r="C70" s="26"/>
      <c r="D70" s="26"/>
      <c r="E70" s="26"/>
      <c r="F70" s="5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22"/>
    </row>
    <row r="71" spans="1:20" ht="12.75">
      <c r="A71" s="51"/>
      <c r="B71" s="22"/>
      <c r="C71" s="26"/>
      <c r="D71" s="26"/>
      <c r="E71" s="26"/>
      <c r="F71" s="5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22"/>
    </row>
    <row r="72" spans="1:20" ht="12.75">
      <c r="A72" s="51"/>
      <c r="C72" s="26"/>
      <c r="D72" s="26"/>
      <c r="E72" s="26"/>
      <c r="F72" s="54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22"/>
    </row>
    <row r="73" spans="1:20" ht="12.75">
      <c r="A73" s="22"/>
      <c r="B73" s="2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22"/>
    </row>
    <row r="74" spans="1:20" ht="12.75">
      <c r="A74" s="22"/>
      <c r="B74" s="2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22"/>
    </row>
    <row r="75" spans="1:20" ht="12.75">
      <c r="A75" s="22"/>
      <c r="B75" s="2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22"/>
    </row>
    <row r="76" spans="1:20" ht="12.75">
      <c r="A76" s="22"/>
      <c r="B76" s="2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22"/>
    </row>
    <row r="77" spans="1:20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</sheetData>
  <printOptions/>
  <pageMargins left="0.75" right="0.41" top="0.72" bottom="1" header="0.5" footer="0.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C8" sqref="C8"/>
    </sheetView>
  </sheetViews>
  <sheetFormatPr defaultColWidth="9.00390625" defaultRowHeight="12.75"/>
  <cols>
    <col min="1" max="1" width="24.00390625" style="0" customWidth="1"/>
    <col min="2" max="2" width="8.50390625" style="0" customWidth="1"/>
    <col min="3" max="3" width="8.00390625" style="0" customWidth="1"/>
    <col min="4" max="4" width="2.50390625" style="0" customWidth="1"/>
    <col min="5" max="5" width="7.50390625" style="0" customWidth="1"/>
    <col min="6" max="6" width="9.375" style="0" customWidth="1"/>
    <col min="7" max="7" width="3.875" style="0" customWidth="1"/>
    <col min="8" max="8" width="6.625" style="0" customWidth="1"/>
    <col min="9" max="9" width="10.375" style="0" customWidth="1"/>
    <col min="10" max="10" width="3.875" style="0" customWidth="1"/>
    <col min="11" max="11" width="6.625" style="0" customWidth="1"/>
    <col min="12" max="12" width="8.50390625" style="0" customWidth="1"/>
    <col min="13" max="13" width="3.50390625" style="0" customWidth="1"/>
    <col min="14" max="15" width="6.625" style="0" customWidth="1"/>
  </cols>
  <sheetData>
    <row r="3" spans="1:26" ht="12.75">
      <c r="A3" s="28" t="s">
        <v>129</v>
      </c>
      <c r="B3" s="27"/>
      <c r="C3" s="43"/>
      <c r="D3" s="91"/>
      <c r="E3" s="43"/>
      <c r="F3" s="43"/>
      <c r="G3" s="43"/>
      <c r="H3" s="43"/>
      <c r="I3" s="43"/>
      <c r="J3" s="44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7"/>
      <c r="C4" s="43"/>
      <c r="D4" s="43"/>
      <c r="E4" s="43"/>
      <c r="F4" s="43"/>
      <c r="G4" s="43"/>
      <c r="H4" s="43"/>
      <c r="I4" s="43"/>
      <c r="J4" s="44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7"/>
      <c r="C5" s="43"/>
      <c r="D5" s="43"/>
      <c r="E5" s="22" t="s">
        <v>89</v>
      </c>
      <c r="F5" s="22"/>
      <c r="G5" s="22"/>
      <c r="H5" s="22" t="s">
        <v>337</v>
      </c>
      <c r="I5" s="22"/>
      <c r="J5" s="22"/>
      <c r="K5" s="22"/>
      <c r="L5" s="22"/>
      <c r="M5" s="22"/>
      <c r="N5" s="22" t="s">
        <v>130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>
      <c r="A6" s="22"/>
      <c r="B6" s="27"/>
      <c r="C6" s="43"/>
      <c r="D6" s="43"/>
      <c r="E6" s="39" t="s">
        <v>90</v>
      </c>
      <c r="F6" s="39"/>
      <c r="G6" s="22"/>
      <c r="H6" s="39" t="str">
        <f>+E6</f>
        <v>Avskrivn.grupp 5 år</v>
      </c>
      <c r="I6" s="39"/>
      <c r="J6" s="22"/>
      <c r="K6" s="39" t="s">
        <v>92</v>
      </c>
      <c r="L6" s="39"/>
      <c r="M6" s="22"/>
      <c r="N6" s="39" t="s">
        <v>131</v>
      </c>
      <c r="O6" s="39"/>
      <c r="P6" s="22"/>
      <c r="Q6" s="51"/>
      <c r="R6" s="51"/>
      <c r="S6" s="22"/>
      <c r="T6" s="22"/>
      <c r="U6" s="22"/>
      <c r="V6" s="22"/>
      <c r="W6" s="22"/>
      <c r="X6" s="22"/>
      <c r="Y6" s="22"/>
      <c r="Z6" s="22"/>
    </row>
    <row r="7" spans="1:26" ht="12.75">
      <c r="A7" s="40" t="s">
        <v>100</v>
      </c>
      <c r="B7" s="41">
        <v>34334</v>
      </c>
      <c r="C7" s="42">
        <v>75000</v>
      </c>
      <c r="D7" s="43"/>
      <c r="E7" s="23">
        <v>175000</v>
      </c>
      <c r="F7" s="44"/>
      <c r="G7" s="43"/>
      <c r="H7" s="23"/>
      <c r="I7" s="44">
        <v>100000</v>
      </c>
      <c r="J7" s="22"/>
      <c r="K7" s="23"/>
      <c r="L7" s="44"/>
      <c r="M7" s="22"/>
      <c r="N7" s="23"/>
      <c r="O7" s="44"/>
      <c r="P7" s="22"/>
      <c r="Q7" s="26"/>
      <c r="R7" s="54"/>
      <c r="S7" s="22"/>
      <c r="T7" s="22"/>
      <c r="U7" s="22"/>
      <c r="V7" s="22"/>
      <c r="W7" s="22"/>
      <c r="X7" s="22"/>
      <c r="Y7" s="22"/>
      <c r="Z7" s="22"/>
    </row>
    <row r="8" spans="1:26" ht="12.75">
      <c r="A8" s="45"/>
      <c r="B8" s="46"/>
      <c r="C8" s="23"/>
      <c r="D8" s="43"/>
      <c r="E8" s="23"/>
      <c r="F8" s="44"/>
      <c r="G8" s="43"/>
      <c r="H8" s="23"/>
      <c r="I8" s="44"/>
      <c r="J8" s="22"/>
      <c r="K8" s="23"/>
      <c r="L8" s="44"/>
      <c r="M8" s="22"/>
      <c r="N8" s="23"/>
      <c r="O8" s="44"/>
      <c r="P8" s="22"/>
      <c r="Q8" s="26"/>
      <c r="R8" s="54"/>
      <c r="S8" s="22"/>
      <c r="T8" s="22"/>
      <c r="U8" s="22"/>
      <c r="V8" s="22"/>
      <c r="W8" s="22"/>
      <c r="X8" s="22"/>
      <c r="Y8" s="22"/>
      <c r="Z8" s="22"/>
    </row>
    <row r="9" spans="1:26" ht="12.75">
      <c r="A9" s="45" t="s">
        <v>111</v>
      </c>
      <c r="B9" s="46">
        <v>34515</v>
      </c>
      <c r="C9" s="23">
        <v>90000</v>
      </c>
      <c r="D9" s="43"/>
      <c r="E9" s="23">
        <f>C9</f>
        <v>90000</v>
      </c>
      <c r="F9" s="44"/>
      <c r="G9" s="43"/>
      <c r="H9" s="23"/>
      <c r="I9" s="44"/>
      <c r="J9" s="22"/>
      <c r="K9" s="23"/>
      <c r="L9" s="44"/>
      <c r="M9" s="22"/>
      <c r="N9" s="23"/>
      <c r="O9" s="44"/>
      <c r="P9" s="22"/>
      <c r="Q9" s="26"/>
      <c r="R9" s="54"/>
      <c r="S9" s="22"/>
      <c r="T9" s="22"/>
      <c r="U9" s="22"/>
      <c r="V9" s="22"/>
      <c r="W9" s="22"/>
      <c r="X9" s="22"/>
      <c r="Y9" s="22"/>
      <c r="Z9" s="22"/>
    </row>
    <row r="10" spans="1:26" ht="12.75">
      <c r="A10" s="45"/>
      <c r="B10" s="46"/>
      <c r="C10" s="23"/>
      <c r="D10" s="43"/>
      <c r="E10" s="23"/>
      <c r="F10" s="44"/>
      <c r="G10" s="43"/>
      <c r="H10" s="23"/>
      <c r="I10" s="44"/>
      <c r="J10" s="22"/>
      <c r="K10" s="23"/>
      <c r="L10" s="44"/>
      <c r="M10" s="22"/>
      <c r="N10" s="23"/>
      <c r="O10" s="44"/>
      <c r="P10" s="22"/>
      <c r="Q10" s="26"/>
      <c r="R10" s="54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45" t="s">
        <v>92</v>
      </c>
      <c r="B11" s="46">
        <v>34698</v>
      </c>
      <c r="C11" s="23"/>
      <c r="D11" s="43"/>
      <c r="E11" s="23"/>
      <c r="F11" s="44"/>
      <c r="G11" s="43"/>
      <c r="H11" s="23"/>
      <c r="I11" s="44"/>
      <c r="J11" s="22"/>
      <c r="K11" s="23"/>
      <c r="L11" s="44"/>
      <c r="M11" s="22"/>
      <c r="N11" s="23"/>
      <c r="O11" s="44"/>
      <c r="P11" s="22"/>
      <c r="Q11" s="26"/>
      <c r="R11" s="54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45" t="s">
        <v>112</v>
      </c>
      <c r="B12" s="46"/>
      <c r="C12" s="23">
        <v>-15000</v>
      </c>
      <c r="D12" s="43"/>
      <c r="E12" s="23"/>
      <c r="F12" s="44"/>
      <c r="G12" s="43"/>
      <c r="H12" s="23"/>
      <c r="I12" s="44">
        <f>-C12</f>
        <v>15000</v>
      </c>
      <c r="J12" s="22"/>
      <c r="K12" s="23">
        <f>+I12</f>
        <v>15000</v>
      </c>
      <c r="L12" s="44"/>
      <c r="M12" s="22"/>
      <c r="N12" s="23"/>
      <c r="O12" s="44"/>
      <c r="P12" s="22"/>
      <c r="Q12" s="26"/>
      <c r="R12" s="54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45" t="s">
        <v>113</v>
      </c>
      <c r="B13" s="46"/>
      <c r="C13" s="23">
        <v>-9000</v>
      </c>
      <c r="D13" s="43" t="s">
        <v>1</v>
      </c>
      <c r="E13" s="56"/>
      <c r="F13" s="77"/>
      <c r="G13" s="78"/>
      <c r="H13" s="56"/>
      <c r="I13" s="77">
        <f>-C13</f>
        <v>9000</v>
      </c>
      <c r="J13" s="39"/>
      <c r="K13" s="56">
        <f>+I13</f>
        <v>9000</v>
      </c>
      <c r="L13" s="77"/>
      <c r="M13" s="22"/>
      <c r="N13" s="23"/>
      <c r="O13" s="44"/>
      <c r="P13" s="22"/>
      <c r="Q13" s="26"/>
      <c r="R13" s="54"/>
      <c r="S13" s="22"/>
      <c r="T13" s="22"/>
      <c r="U13" s="22"/>
      <c r="V13" s="22"/>
      <c r="W13" s="22"/>
      <c r="X13" s="22"/>
      <c r="Y13" s="22"/>
      <c r="Z13" s="22"/>
    </row>
    <row r="14" spans="1:26" ht="13.5" thickBot="1">
      <c r="A14" s="45" t="s">
        <v>100</v>
      </c>
      <c r="B14" s="46">
        <v>34698</v>
      </c>
      <c r="C14" s="42">
        <f>SUM(C7:C13)</f>
        <v>141000</v>
      </c>
      <c r="D14" s="43"/>
      <c r="E14" s="79">
        <f>SUM(E7:E13)</f>
        <v>265000</v>
      </c>
      <c r="F14" s="80"/>
      <c r="G14" s="81"/>
      <c r="H14" s="79"/>
      <c r="I14" s="80">
        <f>SUM(I7:I13)</f>
        <v>124000</v>
      </c>
      <c r="J14" s="82"/>
      <c r="K14" s="79">
        <f>SUM(K12:K13)</f>
        <v>24000</v>
      </c>
      <c r="L14" s="80"/>
      <c r="M14" s="22"/>
      <c r="N14" s="23"/>
      <c r="O14" s="44"/>
      <c r="P14" s="22"/>
      <c r="Q14" s="26"/>
      <c r="R14" s="54"/>
      <c r="S14" s="22"/>
      <c r="T14" s="22"/>
      <c r="U14" s="22"/>
      <c r="V14" s="22"/>
      <c r="W14" s="22"/>
      <c r="X14" s="22"/>
      <c r="Y14" s="22"/>
      <c r="Z14" s="22"/>
    </row>
    <row r="15" spans="1:26" ht="13.5" thickTop="1">
      <c r="A15" s="45"/>
      <c r="B15" s="46"/>
      <c r="C15" s="23"/>
      <c r="D15" s="43"/>
      <c r="E15" s="23"/>
      <c r="F15" s="44"/>
      <c r="G15" s="43"/>
      <c r="H15" s="23"/>
      <c r="I15" s="44"/>
      <c r="J15" s="22"/>
      <c r="K15" s="23"/>
      <c r="L15" s="44"/>
      <c r="M15" s="22"/>
      <c r="N15" s="23"/>
      <c r="O15" s="44"/>
      <c r="P15" s="22"/>
      <c r="Q15" s="26"/>
      <c r="R15" s="54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45" t="s">
        <v>114</v>
      </c>
      <c r="B16" s="46">
        <v>34699</v>
      </c>
      <c r="C16" s="23"/>
      <c r="D16" s="43"/>
      <c r="E16" s="23">
        <f>+E14</f>
        <v>265000</v>
      </c>
      <c r="F16" s="44"/>
      <c r="G16" s="43"/>
      <c r="H16" s="23"/>
      <c r="I16" s="44">
        <f>+I14</f>
        <v>124000</v>
      </c>
      <c r="J16" s="22"/>
      <c r="K16" s="23"/>
      <c r="L16" s="44"/>
      <c r="M16" s="22"/>
      <c r="N16" s="23"/>
      <c r="O16" s="44"/>
      <c r="P16" s="22"/>
      <c r="Q16" s="26"/>
      <c r="R16" s="54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45" t="s">
        <v>115</v>
      </c>
      <c r="B17" s="46">
        <v>34803</v>
      </c>
      <c r="C17" s="23">
        <v>80000</v>
      </c>
      <c r="D17" s="43"/>
      <c r="E17" s="23">
        <f>+C17</f>
        <v>80000</v>
      </c>
      <c r="F17" s="44"/>
      <c r="G17" s="43"/>
      <c r="H17" s="23"/>
      <c r="I17" s="44"/>
      <c r="J17" s="22"/>
      <c r="K17" s="23"/>
      <c r="L17" s="44"/>
      <c r="M17" s="22"/>
      <c r="N17" s="23"/>
      <c r="O17" s="44"/>
      <c r="P17" s="22"/>
      <c r="Q17" s="26"/>
      <c r="R17" s="54"/>
      <c r="S17" s="22"/>
      <c r="T17" s="22"/>
      <c r="U17" s="22"/>
      <c r="V17" s="22"/>
      <c r="W17" s="22"/>
      <c r="X17" s="22"/>
      <c r="Y17" s="22"/>
      <c r="Z17" s="22"/>
    </row>
    <row r="18" spans="1:26" ht="12.75">
      <c r="A18" s="45" t="s">
        <v>132</v>
      </c>
      <c r="B18" s="46">
        <v>34879</v>
      </c>
      <c r="C18" s="23"/>
      <c r="D18" s="43"/>
      <c r="E18" s="23"/>
      <c r="F18" s="44"/>
      <c r="G18" s="43"/>
      <c r="H18" s="23"/>
      <c r="I18" s="44"/>
      <c r="J18" s="22"/>
      <c r="K18" s="23"/>
      <c r="L18" s="44"/>
      <c r="M18" s="22"/>
      <c r="N18" s="23"/>
      <c r="O18" s="44"/>
      <c r="P18" s="22"/>
      <c r="Q18" s="26"/>
      <c r="R18" s="54"/>
      <c r="S18" s="22"/>
      <c r="T18" s="22"/>
      <c r="U18" s="22"/>
      <c r="V18" s="22"/>
      <c r="W18" s="22"/>
      <c r="X18" s="22"/>
      <c r="Y18" s="22"/>
      <c r="Z18" s="22"/>
    </row>
    <row r="19" spans="1:26" ht="12.75">
      <c r="A19" s="45" t="s">
        <v>133</v>
      </c>
      <c r="B19" s="46"/>
      <c r="C19" s="23">
        <v>150000</v>
      </c>
      <c r="D19" s="43"/>
      <c r="E19" s="23">
        <f>C19</f>
        <v>150000</v>
      </c>
      <c r="F19" s="44"/>
      <c r="G19" s="43"/>
      <c r="H19" s="23"/>
      <c r="I19" s="44"/>
      <c r="J19" s="22"/>
      <c r="K19" s="23"/>
      <c r="L19" s="44"/>
      <c r="M19" s="22"/>
      <c r="N19" s="23"/>
      <c r="O19" s="44"/>
      <c r="P19" s="22"/>
      <c r="Q19" s="26"/>
      <c r="R19" s="54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45" t="s">
        <v>134</v>
      </c>
      <c r="B20" s="46"/>
      <c r="C20" s="23">
        <v>60000</v>
      </c>
      <c r="D20" s="43"/>
      <c r="E20" s="23"/>
      <c r="F20" s="44"/>
      <c r="G20" s="43"/>
      <c r="H20" s="23"/>
      <c r="I20" s="44"/>
      <c r="J20" s="22"/>
      <c r="K20" s="23"/>
      <c r="L20" s="44"/>
      <c r="M20" s="22"/>
      <c r="N20" s="23"/>
      <c r="O20" s="44">
        <v>60000</v>
      </c>
      <c r="P20" s="22"/>
      <c r="Q20" s="26"/>
      <c r="R20" s="54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45" t="s">
        <v>135</v>
      </c>
      <c r="B21" s="46"/>
      <c r="C21" s="23">
        <v>-9000</v>
      </c>
      <c r="D21" s="43" t="s">
        <v>1</v>
      </c>
      <c r="E21" s="23"/>
      <c r="F21" s="44"/>
      <c r="G21" s="43"/>
      <c r="H21" s="23"/>
      <c r="I21" s="44">
        <f>-C21</f>
        <v>9000</v>
      </c>
      <c r="J21" s="22"/>
      <c r="K21" s="23">
        <f>+I21</f>
        <v>9000</v>
      </c>
      <c r="L21" s="44"/>
      <c r="M21" s="22"/>
      <c r="N21" s="23"/>
      <c r="O21" s="44"/>
      <c r="P21" s="22"/>
      <c r="Q21" s="26"/>
      <c r="R21" s="54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45"/>
      <c r="B22" s="46"/>
      <c r="C22" s="23"/>
      <c r="D22" s="43"/>
      <c r="E22" s="23"/>
      <c r="F22" s="44"/>
      <c r="G22" s="43"/>
      <c r="H22" s="23"/>
      <c r="I22" s="44"/>
      <c r="J22" s="22"/>
      <c r="K22" s="23"/>
      <c r="L22" s="44"/>
      <c r="M22" s="22"/>
      <c r="N22" s="23"/>
      <c r="O22" s="44"/>
      <c r="P22" s="22"/>
      <c r="Q22" s="26"/>
      <c r="R22" s="54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45" t="s">
        <v>136</v>
      </c>
      <c r="B23" s="46"/>
      <c r="C23" s="23">
        <f>+C9+C13+C21</f>
        <v>72000</v>
      </c>
      <c r="D23" s="43"/>
      <c r="E23" s="23"/>
      <c r="F23" s="44">
        <v>90000</v>
      </c>
      <c r="G23" s="43"/>
      <c r="H23" s="23">
        <v>18000</v>
      </c>
      <c r="I23" s="44"/>
      <c r="J23" s="22"/>
      <c r="K23" s="23"/>
      <c r="L23" s="44"/>
      <c r="M23" s="22"/>
      <c r="N23" s="23">
        <v>72000</v>
      </c>
      <c r="O23" s="44"/>
      <c r="P23" s="22"/>
      <c r="Q23" s="26"/>
      <c r="R23" s="54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45" t="s">
        <v>137</v>
      </c>
      <c r="B24" s="46"/>
      <c r="C24" s="23">
        <f>+C20</f>
        <v>60000</v>
      </c>
      <c r="D24" s="43"/>
      <c r="E24" s="23"/>
      <c r="F24" s="44"/>
      <c r="G24" s="43"/>
      <c r="H24" s="23"/>
      <c r="I24" s="44"/>
      <c r="J24" s="22"/>
      <c r="K24" s="23"/>
      <c r="L24" s="44"/>
      <c r="M24" s="22"/>
      <c r="N24" s="23"/>
      <c r="O24" s="44"/>
      <c r="P24" s="22"/>
      <c r="Q24" s="26"/>
      <c r="R24" s="54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45" t="s">
        <v>138</v>
      </c>
      <c r="B25" s="46"/>
      <c r="C25" s="23">
        <f>-C23+C24</f>
        <v>-12000</v>
      </c>
      <c r="D25" s="43"/>
      <c r="E25" s="23"/>
      <c r="F25" s="44"/>
      <c r="G25" s="43"/>
      <c r="H25" s="23"/>
      <c r="I25" s="44"/>
      <c r="J25" s="22"/>
      <c r="K25" s="23"/>
      <c r="L25" s="44"/>
      <c r="M25" s="22"/>
      <c r="N25" s="23"/>
      <c r="O25" s="44"/>
      <c r="P25" s="22"/>
      <c r="Q25" s="26"/>
      <c r="R25" s="54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45"/>
      <c r="B26" s="46"/>
      <c r="C26" s="23"/>
      <c r="D26" s="43"/>
      <c r="E26" s="23"/>
      <c r="F26" s="44"/>
      <c r="G26" s="43"/>
      <c r="H26" s="23"/>
      <c r="I26" s="44"/>
      <c r="J26" s="22"/>
      <c r="K26" s="23"/>
      <c r="L26" s="44"/>
      <c r="M26" s="22"/>
      <c r="N26" s="23"/>
      <c r="O26" s="44"/>
      <c r="P26" s="22"/>
      <c r="Q26" s="26"/>
      <c r="R26" s="54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45" t="s">
        <v>92</v>
      </c>
      <c r="B27" s="46">
        <v>35063</v>
      </c>
      <c r="C27" s="23"/>
      <c r="D27" s="43"/>
      <c r="E27" s="23"/>
      <c r="F27" s="44"/>
      <c r="G27" s="43"/>
      <c r="H27" s="23"/>
      <c r="I27" s="44"/>
      <c r="J27" s="22"/>
      <c r="K27" s="23"/>
      <c r="L27" s="44"/>
      <c r="M27" s="22"/>
      <c r="N27" s="23"/>
      <c r="O27" s="44"/>
      <c r="P27" s="22"/>
      <c r="Q27" s="26"/>
      <c r="R27" s="54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45" t="s">
        <v>112</v>
      </c>
      <c r="B28" s="46"/>
      <c r="C28" s="23">
        <v>-15000</v>
      </c>
      <c r="D28" s="43"/>
      <c r="E28" s="23"/>
      <c r="F28" s="44"/>
      <c r="G28" s="43"/>
      <c r="H28" s="23"/>
      <c r="I28" s="44">
        <f>-C28</f>
        <v>15000</v>
      </c>
      <c r="J28" s="22"/>
      <c r="K28" s="23">
        <f>+I28</f>
        <v>15000</v>
      </c>
      <c r="L28" s="44"/>
      <c r="M28" s="22"/>
      <c r="N28" s="23"/>
      <c r="O28" s="44"/>
      <c r="P28" s="22"/>
      <c r="Q28" s="26"/>
      <c r="R28" s="54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45" t="s">
        <v>139</v>
      </c>
      <c r="B29" s="46"/>
      <c r="C29" s="23">
        <v>-8000</v>
      </c>
      <c r="D29" s="43" t="s">
        <v>2</v>
      </c>
      <c r="E29" s="23"/>
      <c r="F29" s="44"/>
      <c r="G29" s="43"/>
      <c r="H29" s="23"/>
      <c r="I29" s="44">
        <f>-C29</f>
        <v>8000</v>
      </c>
      <c r="J29" s="22"/>
      <c r="K29" s="23">
        <f>+I29</f>
        <v>8000</v>
      </c>
      <c r="L29" s="44"/>
      <c r="M29" s="22"/>
      <c r="N29" s="23"/>
      <c r="O29" s="44"/>
      <c r="P29" s="22"/>
      <c r="Q29" s="26"/>
      <c r="R29" s="54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45" t="s">
        <v>140</v>
      </c>
      <c r="B30" s="46"/>
      <c r="C30" s="23">
        <v>-15000</v>
      </c>
      <c r="D30" s="43"/>
      <c r="E30" s="23"/>
      <c r="F30" s="44"/>
      <c r="G30" s="43"/>
      <c r="H30" s="23"/>
      <c r="I30" s="44">
        <f>-C30</f>
        <v>15000</v>
      </c>
      <c r="J30" s="22"/>
      <c r="K30" s="23">
        <f>+I30</f>
        <v>15000</v>
      </c>
      <c r="L30" s="44"/>
      <c r="M30" s="22"/>
      <c r="N30" s="23"/>
      <c r="O30" s="44"/>
      <c r="P30" s="22"/>
      <c r="Q30" s="26"/>
      <c r="R30" s="54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45" t="s">
        <v>141</v>
      </c>
      <c r="B31" s="46"/>
      <c r="C31" s="55">
        <v>-12000</v>
      </c>
      <c r="D31" s="43"/>
      <c r="E31" s="23"/>
      <c r="F31" s="44"/>
      <c r="G31" s="43"/>
      <c r="H31" s="23"/>
      <c r="I31" s="44"/>
      <c r="J31" s="22"/>
      <c r="K31" s="23"/>
      <c r="L31" s="44"/>
      <c r="M31" s="22"/>
      <c r="N31" s="23"/>
      <c r="O31" s="44"/>
      <c r="P31" s="22"/>
      <c r="Q31" s="26"/>
      <c r="R31" s="54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45"/>
      <c r="B32" s="46"/>
      <c r="C32" s="55"/>
      <c r="D32" s="43"/>
      <c r="E32" s="56"/>
      <c r="F32" s="77"/>
      <c r="G32" s="78"/>
      <c r="H32" s="56"/>
      <c r="I32" s="77"/>
      <c r="J32" s="39"/>
      <c r="K32" s="56"/>
      <c r="L32" s="77"/>
      <c r="M32" s="39"/>
      <c r="N32" s="56"/>
      <c r="O32" s="77"/>
      <c r="P32" s="22"/>
      <c r="Q32" s="26"/>
      <c r="R32" s="54"/>
      <c r="S32" s="22"/>
      <c r="T32" s="22"/>
      <c r="U32" s="22"/>
      <c r="V32" s="22"/>
      <c r="W32" s="22"/>
      <c r="X32" s="22"/>
      <c r="Y32" s="22"/>
      <c r="Z32" s="22"/>
    </row>
    <row r="33" spans="1:26" ht="13.5" thickBot="1">
      <c r="A33" s="47" t="s">
        <v>100</v>
      </c>
      <c r="B33" s="48">
        <v>35063</v>
      </c>
      <c r="C33" s="56">
        <f>+C14+C17+C19+C21-C23+C28+C29+C30</f>
        <v>252000</v>
      </c>
      <c r="D33" s="22"/>
      <c r="E33" s="95">
        <f>+E16+E17+E19-F23</f>
        <v>405000</v>
      </c>
      <c r="F33" s="80"/>
      <c r="G33" s="81"/>
      <c r="H33" s="88"/>
      <c r="I33" s="80">
        <f>+I16+I21-H23+I28+I29+I30</f>
        <v>153000</v>
      </c>
      <c r="J33" s="82"/>
      <c r="K33" s="79">
        <f>SUM(K21:K31)</f>
        <v>47000</v>
      </c>
      <c r="L33" s="80"/>
      <c r="M33" s="82"/>
      <c r="N33" s="79">
        <f>+N23-O20</f>
        <v>12000</v>
      </c>
      <c r="O33" s="80"/>
      <c r="P33" s="22"/>
      <c r="Q33" s="26"/>
      <c r="R33" s="54"/>
      <c r="S33" s="22"/>
      <c r="T33" s="22"/>
      <c r="U33" s="22"/>
      <c r="V33" s="22"/>
      <c r="W33" s="22"/>
      <c r="X33" s="22"/>
      <c r="Y33" s="22"/>
      <c r="Z33" s="22"/>
    </row>
    <row r="34" spans="1:26" ht="13.5" thickTop="1">
      <c r="A34" s="22"/>
      <c r="B34" s="27"/>
      <c r="C34" s="22"/>
      <c r="D34" s="22"/>
      <c r="E34" s="26"/>
      <c r="F34" s="54"/>
      <c r="G34" s="26"/>
      <c r="H34" s="26"/>
      <c r="I34" s="54"/>
      <c r="J34" s="54"/>
      <c r="K34" s="26"/>
      <c r="L34" s="54"/>
      <c r="M34" s="51"/>
      <c r="N34" s="51"/>
      <c r="O34" s="51"/>
      <c r="P34" s="51"/>
      <c r="Q34" s="51"/>
      <c r="R34" s="51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C35" s="22"/>
      <c r="D35" s="22"/>
      <c r="E35" s="51"/>
      <c r="F35" s="51"/>
      <c r="G35" s="26"/>
      <c r="H35" s="26"/>
      <c r="I35" s="26"/>
      <c r="J35" s="54"/>
      <c r="K35" s="51"/>
      <c r="L35" s="51"/>
      <c r="M35" s="51"/>
      <c r="N35" s="51"/>
      <c r="O35" s="51"/>
      <c r="P35" s="51"/>
      <c r="Q35" s="51"/>
      <c r="R35" s="51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124" t="s">
        <v>143</v>
      </c>
      <c r="B36" s="22"/>
      <c r="C36" s="22"/>
      <c r="D36" s="22"/>
      <c r="E36" s="51"/>
      <c r="F36" s="51"/>
      <c r="G36" s="26"/>
      <c r="H36" s="26"/>
      <c r="I36" s="26"/>
      <c r="J36" s="54"/>
      <c r="K36" s="51"/>
      <c r="L36" s="51"/>
      <c r="M36" s="51"/>
      <c r="N36" s="51"/>
      <c r="O36" s="51"/>
      <c r="P36" s="51"/>
      <c r="Q36" s="51"/>
      <c r="R36" s="51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22"/>
      <c r="B37" s="22"/>
      <c r="C37" s="22"/>
      <c r="D37" s="22"/>
      <c r="E37" s="51"/>
      <c r="F37" s="51"/>
      <c r="G37" s="26"/>
      <c r="H37" s="26"/>
      <c r="I37" s="26"/>
      <c r="J37" s="54"/>
      <c r="K37" s="51"/>
      <c r="L37" s="51"/>
      <c r="M37" s="51"/>
      <c r="N37" s="51"/>
      <c r="O37" s="51"/>
      <c r="P37" s="51"/>
      <c r="Q37" s="51"/>
      <c r="R37" s="51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124" t="s">
        <v>142</v>
      </c>
      <c r="B38" s="22"/>
      <c r="C38" s="22"/>
      <c r="D38" s="22"/>
      <c r="E38" s="51"/>
      <c r="F38" s="51"/>
      <c r="G38" s="26"/>
      <c r="H38" s="26"/>
      <c r="I38" s="26"/>
      <c r="J38" s="54"/>
      <c r="K38" s="51"/>
      <c r="L38" s="51"/>
      <c r="M38" s="51"/>
      <c r="N38" s="51"/>
      <c r="O38" s="51"/>
      <c r="P38" s="51"/>
      <c r="Q38" s="51"/>
      <c r="R38" s="51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51"/>
      <c r="F39" s="51"/>
      <c r="G39" s="26"/>
      <c r="H39" s="26"/>
      <c r="I39" s="26"/>
      <c r="J39" s="54"/>
      <c r="K39" s="51"/>
      <c r="L39" s="51"/>
      <c r="M39" s="51"/>
      <c r="N39" s="51"/>
      <c r="O39" s="51"/>
      <c r="P39" s="51"/>
      <c r="Q39" s="51"/>
      <c r="R39" s="51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51"/>
      <c r="F40" s="51"/>
      <c r="G40" s="26"/>
      <c r="H40" s="26"/>
      <c r="I40" s="26"/>
      <c r="J40" s="54"/>
      <c r="K40" s="51"/>
      <c r="L40" s="51"/>
      <c r="M40" s="51"/>
      <c r="N40" s="51"/>
      <c r="O40" s="51"/>
      <c r="P40" s="51"/>
      <c r="Q40" s="51"/>
      <c r="R40" s="51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51"/>
      <c r="F41" s="51"/>
      <c r="G41" s="26"/>
      <c r="H41" s="26"/>
      <c r="I41" s="26"/>
      <c r="J41" s="54"/>
      <c r="K41" s="51"/>
      <c r="L41" s="51"/>
      <c r="M41" s="51"/>
      <c r="N41" s="51"/>
      <c r="O41" s="51"/>
      <c r="P41" s="51"/>
      <c r="Q41" s="51"/>
      <c r="R41" s="51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C42" s="22"/>
      <c r="D42" s="22"/>
      <c r="E42" s="26"/>
      <c r="F42" s="26"/>
      <c r="G42" s="26"/>
      <c r="H42" s="26"/>
      <c r="I42" s="26"/>
      <c r="J42" s="54"/>
      <c r="K42" s="51"/>
      <c r="L42" s="51"/>
      <c r="M42" s="51"/>
      <c r="N42" s="26"/>
      <c r="O42" s="51"/>
      <c r="P42" s="51"/>
      <c r="Q42" s="51"/>
      <c r="R42" s="26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22"/>
      <c r="T46" s="22"/>
      <c r="U46" s="22"/>
      <c r="V46" s="22"/>
      <c r="W46" s="22"/>
      <c r="X46" s="22"/>
      <c r="Y46" s="22"/>
      <c r="Z46" s="22"/>
    </row>
  </sheetData>
  <printOptions/>
  <pageMargins left="0.62" right="0.49" top="1" bottom="1" header="0.5" footer="0.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G23" sqref="G23"/>
    </sheetView>
  </sheetViews>
  <sheetFormatPr defaultColWidth="9.00390625" defaultRowHeight="12.75"/>
  <cols>
    <col min="1" max="1" width="2.625" style="0" customWidth="1"/>
    <col min="2" max="2" width="21.125" style="0" customWidth="1"/>
    <col min="3" max="3" width="10.875" style="0" customWidth="1"/>
    <col min="5" max="5" width="7.125" style="0" customWidth="1"/>
    <col min="8" max="8" width="2.00390625" style="0" customWidth="1"/>
  </cols>
  <sheetData>
    <row r="1" spans="1:13" ht="12.75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87" t="s">
        <v>144</v>
      </c>
      <c r="C2" s="27"/>
      <c r="D2" s="22"/>
      <c r="E2" s="22"/>
      <c r="F2" s="22"/>
      <c r="G2" s="22"/>
      <c r="H2" s="22"/>
      <c r="I2" s="22"/>
      <c r="J2" s="22"/>
      <c r="K2" s="1"/>
      <c r="L2" s="1"/>
      <c r="M2" s="1"/>
    </row>
    <row r="3" spans="1:13" ht="12.75">
      <c r="A3" s="1"/>
      <c r="B3" s="22"/>
      <c r="C3" s="27"/>
      <c r="D3" s="22"/>
      <c r="E3" s="22"/>
      <c r="F3" s="22"/>
      <c r="G3" s="22"/>
      <c r="H3" s="22"/>
      <c r="I3" s="22"/>
      <c r="J3" s="22"/>
      <c r="K3" s="1"/>
      <c r="L3" s="1"/>
      <c r="M3" s="1"/>
    </row>
    <row r="4" spans="1:13" ht="12.75">
      <c r="A4" s="1"/>
      <c r="B4" s="34" t="s">
        <v>353</v>
      </c>
      <c r="C4" s="27"/>
      <c r="D4" s="22"/>
      <c r="E4" s="22"/>
      <c r="F4" s="22"/>
      <c r="G4" s="22"/>
      <c r="H4" s="22"/>
      <c r="I4" s="22"/>
      <c r="J4" s="22"/>
      <c r="K4" s="1"/>
      <c r="L4" s="1"/>
      <c r="M4" s="1"/>
    </row>
    <row r="5" spans="1:13" ht="12.75">
      <c r="A5" s="1"/>
      <c r="B5" s="22"/>
      <c r="C5" s="27"/>
      <c r="D5" s="22"/>
      <c r="E5" s="22"/>
      <c r="F5" s="22"/>
      <c r="G5" s="22"/>
      <c r="H5" s="22"/>
      <c r="I5" s="22"/>
      <c r="J5" s="22"/>
      <c r="K5" s="1"/>
      <c r="L5" s="1"/>
      <c r="M5" s="1"/>
    </row>
    <row r="6" spans="1:13" ht="12.75">
      <c r="A6" s="1"/>
      <c r="B6" s="38" t="s">
        <v>145</v>
      </c>
      <c r="C6" s="27"/>
      <c r="D6" s="22"/>
      <c r="E6" s="22"/>
      <c r="F6" s="22"/>
      <c r="G6" s="22"/>
      <c r="H6" s="22"/>
      <c r="I6" s="22"/>
      <c r="J6" s="22"/>
      <c r="K6" s="1"/>
      <c r="L6" s="1"/>
      <c r="M6" s="1"/>
    </row>
    <row r="7" spans="1:13" ht="12.75">
      <c r="A7" s="1"/>
      <c r="B7" s="22"/>
      <c r="C7" s="27"/>
      <c r="D7" s="22"/>
      <c r="E7" s="22"/>
      <c r="F7" s="22"/>
      <c r="G7" s="22"/>
      <c r="H7" s="22"/>
      <c r="I7" s="22"/>
      <c r="J7" s="22"/>
      <c r="K7" s="1"/>
      <c r="L7" s="1"/>
      <c r="M7" s="1"/>
    </row>
    <row r="8" spans="1:13" ht="12.75">
      <c r="A8" s="1"/>
      <c r="B8" s="28" t="s">
        <v>110</v>
      </c>
      <c r="C8" s="27"/>
      <c r="D8" s="22"/>
      <c r="E8" s="22"/>
      <c r="F8" s="22"/>
      <c r="G8" s="22"/>
      <c r="H8" s="22"/>
      <c r="I8" s="22"/>
      <c r="J8" s="22"/>
      <c r="K8" s="1"/>
      <c r="L8" s="1"/>
      <c r="M8" s="1"/>
    </row>
    <row r="9" spans="1:13" ht="12.75">
      <c r="A9" s="1"/>
      <c r="B9" s="22"/>
      <c r="C9" s="27"/>
      <c r="D9" s="22"/>
      <c r="E9" s="22"/>
      <c r="F9" s="22" t="s">
        <v>62</v>
      </c>
      <c r="G9" s="22"/>
      <c r="H9" s="22"/>
      <c r="I9" s="22"/>
      <c r="J9" s="22"/>
      <c r="K9" s="1"/>
      <c r="L9" s="1"/>
      <c r="M9" s="1"/>
    </row>
    <row r="10" spans="1:13" ht="12.75">
      <c r="A10" s="1"/>
      <c r="B10" s="22"/>
      <c r="C10" s="27"/>
      <c r="D10" s="22"/>
      <c r="E10" s="22"/>
      <c r="F10" s="39" t="s">
        <v>63</v>
      </c>
      <c r="G10" s="39"/>
      <c r="H10" s="22"/>
      <c r="I10" s="39" t="s">
        <v>92</v>
      </c>
      <c r="J10" s="39"/>
      <c r="K10" s="1"/>
      <c r="L10" s="1"/>
      <c r="M10" s="1"/>
    </row>
    <row r="11" spans="1:13" ht="12.75">
      <c r="A11" s="1"/>
      <c r="B11" s="40" t="s">
        <v>100</v>
      </c>
      <c r="C11" s="41">
        <v>34334</v>
      </c>
      <c r="D11" s="42">
        <v>75000</v>
      </c>
      <c r="E11" s="43"/>
      <c r="F11" s="23">
        <f>D11</f>
        <v>75000</v>
      </c>
      <c r="G11" s="44"/>
      <c r="H11" s="43"/>
      <c r="I11" s="23"/>
      <c r="J11" s="44"/>
      <c r="K11" s="10"/>
      <c r="L11" s="1"/>
      <c r="M11" s="1"/>
    </row>
    <row r="12" spans="1:13" ht="12.75">
      <c r="A12" s="1"/>
      <c r="B12" s="45"/>
      <c r="C12" s="46"/>
      <c r="D12" s="23"/>
      <c r="E12" s="43"/>
      <c r="F12" s="23"/>
      <c r="G12" s="44"/>
      <c r="H12" s="43"/>
      <c r="I12" s="23"/>
      <c r="J12" s="44"/>
      <c r="K12" s="10"/>
      <c r="L12" s="1"/>
      <c r="M12" s="1"/>
    </row>
    <row r="13" spans="1:13" ht="12.75">
      <c r="A13" s="1"/>
      <c r="B13" s="45" t="s">
        <v>111</v>
      </c>
      <c r="C13" s="46">
        <v>34515</v>
      </c>
      <c r="D13" s="23">
        <v>90000</v>
      </c>
      <c r="E13" s="43"/>
      <c r="F13" s="23">
        <f>D13</f>
        <v>90000</v>
      </c>
      <c r="G13" s="44"/>
      <c r="H13" s="43"/>
      <c r="I13" s="23"/>
      <c r="J13" s="44"/>
      <c r="K13" s="10"/>
      <c r="L13" s="1"/>
      <c r="M13" s="1"/>
    </row>
    <row r="14" spans="1:13" ht="12.75">
      <c r="A14" s="1"/>
      <c r="B14" s="45"/>
      <c r="C14" s="46"/>
      <c r="D14" s="23"/>
      <c r="E14" s="43"/>
      <c r="F14" s="23"/>
      <c r="G14" s="44"/>
      <c r="H14" s="43"/>
      <c r="I14" s="23"/>
      <c r="J14" s="44"/>
      <c r="K14" s="10"/>
      <c r="L14" s="1"/>
      <c r="M14" s="1"/>
    </row>
    <row r="15" spans="1:13" ht="12.75">
      <c r="A15" s="1"/>
      <c r="B15" s="45"/>
      <c r="C15" s="46">
        <v>34698</v>
      </c>
      <c r="D15" s="23">
        <f>F11+F13</f>
        <v>165000</v>
      </c>
      <c r="E15" s="43"/>
      <c r="F15" s="23"/>
      <c r="G15" s="44"/>
      <c r="H15" s="43"/>
      <c r="I15" s="23"/>
      <c r="J15" s="44"/>
      <c r="K15" s="10"/>
      <c r="L15" s="1"/>
      <c r="M15" s="1"/>
    </row>
    <row r="16" spans="1:13" ht="12.75">
      <c r="A16" s="1"/>
      <c r="B16" s="45" t="s">
        <v>146</v>
      </c>
      <c r="C16" s="46"/>
      <c r="D16" s="23">
        <f>-0.25*D15</f>
        <v>-41250</v>
      </c>
      <c r="E16" s="43"/>
      <c r="F16" s="56"/>
      <c r="G16" s="77">
        <f>-D16</f>
        <v>41250</v>
      </c>
      <c r="H16" s="26"/>
      <c r="I16" s="56">
        <f>+G16</f>
        <v>41250</v>
      </c>
      <c r="J16" s="77"/>
      <c r="K16" s="10"/>
      <c r="L16" s="1"/>
      <c r="M16" s="1"/>
    </row>
    <row r="17" spans="1:13" ht="13.5" thickBot="1">
      <c r="A17" s="1"/>
      <c r="B17" s="45" t="s">
        <v>100</v>
      </c>
      <c r="C17" s="46">
        <v>34698</v>
      </c>
      <c r="D17" s="42">
        <f>SUM(D15:D16)</f>
        <v>123750</v>
      </c>
      <c r="E17" s="43"/>
      <c r="F17" s="79">
        <f>+F11+F13-G16</f>
        <v>123750</v>
      </c>
      <c r="G17" s="80"/>
      <c r="H17" s="26"/>
      <c r="I17" s="79">
        <f>SUM(I16)</f>
        <v>41250</v>
      </c>
      <c r="J17" s="80"/>
      <c r="K17" s="10"/>
      <c r="L17" s="1"/>
      <c r="M17" s="1"/>
    </row>
    <row r="18" spans="1:13" ht="13.5" thickTop="1">
      <c r="A18" s="1"/>
      <c r="B18" s="45"/>
      <c r="C18" s="46"/>
      <c r="D18" s="23"/>
      <c r="E18" s="43"/>
      <c r="F18" s="23"/>
      <c r="G18" s="44"/>
      <c r="H18" s="26"/>
      <c r="I18" s="23"/>
      <c r="J18" s="44"/>
      <c r="K18" s="10"/>
      <c r="L18" s="1"/>
      <c r="M18" s="1"/>
    </row>
    <row r="19" spans="1:13" ht="12.75">
      <c r="A19" s="1"/>
      <c r="B19" s="45" t="s">
        <v>100</v>
      </c>
      <c r="C19" s="46">
        <v>34699</v>
      </c>
      <c r="D19" s="23"/>
      <c r="E19" s="43"/>
      <c r="F19" s="23">
        <v>123750</v>
      </c>
      <c r="G19" s="44"/>
      <c r="H19" s="26"/>
      <c r="I19" s="23"/>
      <c r="J19" s="44"/>
      <c r="K19" s="10"/>
      <c r="L19" s="1"/>
      <c r="M19" s="1"/>
    </row>
    <row r="20" spans="1:13" ht="12.75">
      <c r="A20" s="1"/>
      <c r="B20" s="45" t="s">
        <v>115</v>
      </c>
      <c r="C20" s="46">
        <v>34803</v>
      </c>
      <c r="D20" s="23">
        <v>80000</v>
      </c>
      <c r="E20" s="43"/>
      <c r="F20" s="23">
        <f>D20</f>
        <v>80000</v>
      </c>
      <c r="G20" s="44"/>
      <c r="H20" s="26"/>
      <c r="I20" s="23"/>
      <c r="J20" s="44"/>
      <c r="K20" s="10"/>
      <c r="L20" s="1"/>
      <c r="M20" s="1"/>
    </row>
    <row r="21" spans="1:13" ht="12.75">
      <c r="A21" s="1"/>
      <c r="B21" s="45"/>
      <c r="C21" s="46"/>
      <c r="D21" s="23"/>
      <c r="E21" s="43"/>
      <c r="F21" s="23"/>
      <c r="G21" s="44"/>
      <c r="H21" s="26"/>
      <c r="I21" s="23"/>
      <c r="J21" s="44"/>
      <c r="K21" s="10"/>
      <c r="L21" s="1"/>
      <c r="M21" s="1"/>
    </row>
    <row r="22" spans="1:13" ht="12.75">
      <c r="A22" s="1"/>
      <c r="B22" s="45"/>
      <c r="C22" s="46">
        <f>C15+365</f>
        <v>35063</v>
      </c>
      <c r="D22" s="23">
        <f>D17+F20</f>
        <v>203750</v>
      </c>
      <c r="E22" s="43"/>
      <c r="F22" s="23"/>
      <c r="G22" s="44"/>
      <c r="H22" s="26"/>
      <c r="I22" s="23"/>
      <c r="J22" s="44"/>
      <c r="K22" s="10"/>
      <c r="L22" s="1"/>
      <c r="M22" s="1"/>
    </row>
    <row r="23" spans="1:13" ht="12.75">
      <c r="A23" s="1"/>
      <c r="B23" s="45" t="str">
        <f>B16</f>
        <v>Planavskrivningar *)</v>
      </c>
      <c r="C23" s="46"/>
      <c r="D23" s="23">
        <f>-0.25*D22</f>
        <v>-50937.5</v>
      </c>
      <c r="E23" s="43"/>
      <c r="F23" s="56"/>
      <c r="G23" s="77">
        <f>-D23</f>
        <v>50937.5</v>
      </c>
      <c r="H23" s="26"/>
      <c r="I23" s="56">
        <f>+G23</f>
        <v>50937.5</v>
      </c>
      <c r="J23" s="77"/>
      <c r="K23" s="10"/>
      <c r="L23" s="1"/>
      <c r="M23" s="1"/>
    </row>
    <row r="24" spans="1:13" ht="13.5" thickBot="1">
      <c r="A24" s="1"/>
      <c r="B24" s="47" t="s">
        <v>100</v>
      </c>
      <c r="C24" s="48">
        <v>35063</v>
      </c>
      <c r="D24" s="49">
        <f>SUM(D22:D23)</f>
        <v>152812.5</v>
      </c>
      <c r="E24" s="43"/>
      <c r="F24" s="79">
        <f>+F17+F20-G23</f>
        <v>152812.5</v>
      </c>
      <c r="G24" s="84"/>
      <c r="H24" s="26"/>
      <c r="I24" s="79">
        <f>+I23</f>
        <v>50937.5</v>
      </c>
      <c r="J24" s="86"/>
      <c r="K24" s="10"/>
      <c r="L24" s="1"/>
      <c r="M24" s="1"/>
    </row>
    <row r="25" spans="1:13" ht="13.5" thickTop="1">
      <c r="A25" s="1"/>
      <c r="B25" s="22"/>
      <c r="C25" s="27"/>
      <c r="D25" s="43"/>
      <c r="E25" s="43"/>
      <c r="F25" s="43"/>
      <c r="G25" s="43"/>
      <c r="H25" s="26"/>
      <c r="I25" s="43"/>
      <c r="J25" s="44"/>
      <c r="K25" s="10"/>
      <c r="L25" s="1"/>
      <c r="M25" s="1"/>
    </row>
    <row r="26" spans="1:13" ht="12.75">
      <c r="A26" s="1"/>
      <c r="B26" s="22" t="s">
        <v>147</v>
      </c>
      <c r="C26" s="27"/>
      <c r="D26" s="43"/>
      <c r="E26" s="43"/>
      <c r="F26" s="43"/>
      <c r="G26" s="43"/>
      <c r="H26" s="26"/>
      <c r="I26" s="43"/>
      <c r="J26" s="44"/>
      <c r="K26" s="10"/>
      <c r="L26" s="1"/>
      <c r="M26" s="1"/>
    </row>
    <row r="27" spans="1:13" ht="12.75">
      <c r="A27" s="1"/>
      <c r="B27" s="22"/>
      <c r="C27" s="27"/>
      <c r="D27" s="43"/>
      <c r="E27" s="43"/>
      <c r="F27" s="43"/>
      <c r="G27" s="43"/>
      <c r="H27" s="43"/>
      <c r="I27" s="43"/>
      <c r="J27" s="44"/>
      <c r="K27" s="10"/>
      <c r="L27" s="1"/>
      <c r="M27" s="1"/>
    </row>
    <row r="28" spans="1:13" ht="12.75">
      <c r="A28" s="1"/>
      <c r="B28" s="28" t="s">
        <v>148</v>
      </c>
      <c r="C28" s="27"/>
      <c r="D28" s="43"/>
      <c r="E28" s="43"/>
      <c r="F28" s="43"/>
      <c r="G28" s="43"/>
      <c r="H28" s="43"/>
      <c r="I28" s="43"/>
      <c r="J28" s="44"/>
      <c r="K28" s="10"/>
      <c r="L28" s="1"/>
      <c r="M28" s="1"/>
    </row>
    <row r="29" spans="1:13" ht="12.75">
      <c r="A29" s="1"/>
      <c r="B29" s="22"/>
      <c r="C29" s="27"/>
      <c r="D29" s="43"/>
      <c r="E29" s="43"/>
      <c r="F29" s="22" t="s">
        <v>62</v>
      </c>
      <c r="G29" s="22"/>
      <c r="H29" s="22"/>
      <c r="I29" s="22"/>
      <c r="J29" s="44"/>
      <c r="K29" s="10"/>
      <c r="L29" s="1"/>
      <c r="M29" s="1"/>
    </row>
    <row r="30" spans="1:13" ht="12.75">
      <c r="A30" s="1"/>
      <c r="B30" s="22"/>
      <c r="C30" s="27"/>
      <c r="D30" s="43"/>
      <c r="E30" s="43"/>
      <c r="F30" s="39" t="s">
        <v>63</v>
      </c>
      <c r="G30" s="39"/>
      <c r="H30" s="22"/>
      <c r="I30" s="39" t="s">
        <v>92</v>
      </c>
      <c r="J30" s="77"/>
      <c r="K30" s="10"/>
      <c r="L30" s="1"/>
      <c r="M30" s="1"/>
    </row>
    <row r="31" spans="1:13" ht="12.75">
      <c r="A31" s="1"/>
      <c r="B31" s="22"/>
      <c r="C31" s="27"/>
      <c r="D31" s="43"/>
      <c r="E31" s="43"/>
      <c r="F31" s="23"/>
      <c r="G31" s="44"/>
      <c r="H31" s="43"/>
      <c r="I31" s="23"/>
      <c r="J31" s="44"/>
      <c r="K31" s="10"/>
      <c r="L31" s="1"/>
      <c r="M31" s="1"/>
    </row>
    <row r="32" spans="1:13" ht="12.75">
      <c r="A32" s="1"/>
      <c r="B32" s="40" t="s">
        <v>100</v>
      </c>
      <c r="C32" s="41">
        <v>34334</v>
      </c>
      <c r="D32" s="42">
        <v>75000</v>
      </c>
      <c r="E32" s="43"/>
      <c r="F32" s="23">
        <f>D32</f>
        <v>75000</v>
      </c>
      <c r="G32" s="44"/>
      <c r="H32" s="43"/>
      <c r="I32" s="23"/>
      <c r="J32" s="44"/>
      <c r="K32" s="10"/>
      <c r="L32" s="1"/>
      <c r="M32" s="1"/>
    </row>
    <row r="33" spans="1:13" ht="12.75">
      <c r="A33" s="1"/>
      <c r="B33" s="45"/>
      <c r="C33" s="46"/>
      <c r="D33" s="23"/>
      <c r="E33" s="43"/>
      <c r="F33" s="23"/>
      <c r="G33" s="44"/>
      <c r="H33" s="43"/>
      <c r="I33" s="23"/>
      <c r="J33" s="44"/>
      <c r="K33" s="10"/>
      <c r="L33" s="1"/>
      <c r="M33" s="1"/>
    </row>
    <row r="34" spans="1:13" ht="12.75">
      <c r="A34" s="1"/>
      <c r="B34" s="45" t="s">
        <v>111</v>
      </c>
      <c r="C34" s="46">
        <v>34515</v>
      </c>
      <c r="D34" s="23">
        <v>90000</v>
      </c>
      <c r="E34" s="43"/>
      <c r="F34" s="23">
        <f>D34</f>
        <v>90000</v>
      </c>
      <c r="G34" s="44"/>
      <c r="H34" s="43"/>
      <c r="I34" s="23"/>
      <c r="J34" s="44"/>
      <c r="K34" s="10"/>
      <c r="L34" s="1"/>
      <c r="M34" s="1"/>
    </row>
    <row r="35" spans="1:13" ht="12.75">
      <c r="A35" s="1"/>
      <c r="B35" s="45"/>
      <c r="C35" s="46"/>
      <c r="D35" s="23"/>
      <c r="E35" s="43"/>
      <c r="F35" s="23"/>
      <c r="G35" s="44"/>
      <c r="H35" s="43"/>
      <c r="I35" s="23"/>
      <c r="J35" s="44"/>
      <c r="K35" s="10"/>
      <c r="L35" s="1"/>
      <c r="M35" s="1"/>
    </row>
    <row r="36" spans="1:13" ht="12.75">
      <c r="A36" s="1"/>
      <c r="B36" s="45"/>
      <c r="C36" s="46">
        <v>34698</v>
      </c>
      <c r="D36" s="23">
        <f>F32+F34</f>
        <v>165000</v>
      </c>
      <c r="E36" s="43"/>
      <c r="F36" s="23"/>
      <c r="G36" s="44"/>
      <c r="H36" s="43"/>
      <c r="I36" s="23"/>
      <c r="J36" s="44"/>
      <c r="K36" s="10"/>
      <c r="L36" s="1"/>
      <c r="M36" s="1"/>
    </row>
    <row r="37" spans="1:13" ht="12.75">
      <c r="A37" s="1"/>
      <c r="B37" s="45" t="s">
        <v>146</v>
      </c>
      <c r="C37" s="46"/>
      <c r="D37" s="23">
        <f>-0.25*D36</f>
        <v>-41250</v>
      </c>
      <c r="E37" s="43"/>
      <c r="F37" s="56"/>
      <c r="G37" s="77">
        <f>-D37</f>
        <v>41250</v>
      </c>
      <c r="H37" s="43"/>
      <c r="I37" s="56">
        <f>+G37</f>
        <v>41250</v>
      </c>
      <c r="J37" s="77"/>
      <c r="K37" s="10"/>
      <c r="L37" s="1"/>
      <c r="M37" s="1"/>
    </row>
    <row r="38" spans="1:13" ht="13.5" thickBot="1">
      <c r="A38" s="1"/>
      <c r="B38" s="45" t="s">
        <v>100</v>
      </c>
      <c r="C38" s="46">
        <v>34698</v>
      </c>
      <c r="D38" s="42">
        <f>SUM(D36:D37)</f>
        <v>123750</v>
      </c>
      <c r="E38" s="43"/>
      <c r="F38" s="79">
        <f>+F32+F34-G37</f>
        <v>123750</v>
      </c>
      <c r="G38" s="80"/>
      <c r="H38" s="43"/>
      <c r="I38" s="79">
        <f>SUM(I37)</f>
        <v>41250</v>
      </c>
      <c r="J38" s="80"/>
      <c r="K38" s="10"/>
      <c r="L38" s="1"/>
      <c r="M38" s="1"/>
    </row>
    <row r="39" spans="1:13" ht="13.5" thickTop="1">
      <c r="A39" s="1"/>
      <c r="B39" s="45"/>
      <c r="C39" s="46"/>
      <c r="D39" s="23"/>
      <c r="E39" s="43"/>
      <c r="F39" s="23"/>
      <c r="G39" s="54"/>
      <c r="H39" s="43"/>
      <c r="I39" s="23"/>
      <c r="J39" s="54"/>
      <c r="K39" s="10"/>
      <c r="L39" s="1"/>
      <c r="M39" s="1"/>
    </row>
    <row r="40" spans="1:13" ht="12.75">
      <c r="A40" s="1"/>
      <c r="B40" s="45" t="s">
        <v>114</v>
      </c>
      <c r="C40" s="46">
        <v>34699</v>
      </c>
      <c r="D40" s="23"/>
      <c r="E40" s="43"/>
      <c r="F40" s="23">
        <v>123750</v>
      </c>
      <c r="G40" s="44"/>
      <c r="H40" s="43"/>
      <c r="I40" s="23"/>
      <c r="J40" s="44"/>
      <c r="K40" s="10"/>
      <c r="L40" s="1"/>
      <c r="M40" s="1"/>
    </row>
    <row r="41" spans="1:13" ht="12.75">
      <c r="A41" s="1"/>
      <c r="B41" s="45" t="s">
        <v>115</v>
      </c>
      <c r="C41" s="46">
        <v>34803</v>
      </c>
      <c r="D41" s="23">
        <v>80000</v>
      </c>
      <c r="E41" s="43"/>
      <c r="F41" s="23">
        <f>D41</f>
        <v>80000</v>
      </c>
      <c r="G41" s="44"/>
      <c r="H41" s="43"/>
      <c r="I41" s="23"/>
      <c r="J41" s="44"/>
      <c r="K41" s="10"/>
      <c r="L41" s="1"/>
      <c r="M41" s="1"/>
    </row>
    <row r="42" spans="1:13" ht="12.75">
      <c r="A42" s="1"/>
      <c r="B42" s="45" t="s">
        <v>132</v>
      </c>
      <c r="C42" s="46">
        <v>34879</v>
      </c>
      <c r="D42" s="23"/>
      <c r="E42" s="43"/>
      <c r="F42" s="23"/>
      <c r="G42" s="44"/>
      <c r="H42" s="43"/>
      <c r="I42" s="23"/>
      <c r="J42" s="44"/>
      <c r="K42" s="10"/>
      <c r="L42" s="1"/>
      <c r="M42" s="1"/>
    </row>
    <row r="43" spans="1:13" ht="12.75">
      <c r="A43" s="1"/>
      <c r="B43" s="45" t="s">
        <v>133</v>
      </c>
      <c r="C43" s="46"/>
      <c r="D43" s="23">
        <v>150000</v>
      </c>
      <c r="E43" s="43"/>
      <c r="F43" s="23">
        <f>D43</f>
        <v>150000</v>
      </c>
      <c r="G43" s="44"/>
      <c r="H43" s="43"/>
      <c r="I43" s="23"/>
      <c r="J43" s="44"/>
      <c r="K43" s="10"/>
      <c r="L43" s="1"/>
      <c r="M43" s="1"/>
    </row>
    <row r="44" spans="1:13" ht="12.75">
      <c r="A44" s="1"/>
      <c r="B44" s="45" t="s">
        <v>134</v>
      </c>
      <c r="C44" s="46"/>
      <c r="D44" s="23">
        <v>60000</v>
      </c>
      <c r="E44" s="43"/>
      <c r="F44" s="23"/>
      <c r="G44" s="44">
        <f>D44</f>
        <v>60000</v>
      </c>
      <c r="H44" s="43"/>
      <c r="I44" s="23"/>
      <c r="J44" s="44"/>
      <c r="K44" s="10"/>
      <c r="L44" s="1"/>
      <c r="M44" s="1"/>
    </row>
    <row r="45" spans="1:13" ht="12.75">
      <c r="A45" s="1"/>
      <c r="B45" s="45"/>
      <c r="C45" s="46"/>
      <c r="D45" s="23"/>
      <c r="E45" s="43"/>
      <c r="F45" s="23"/>
      <c r="G45" s="44"/>
      <c r="H45" s="43"/>
      <c r="I45" s="23"/>
      <c r="J45" s="44"/>
      <c r="K45" s="10"/>
      <c r="L45" s="1"/>
      <c r="M45" s="1"/>
    </row>
    <row r="46" spans="1:13" ht="12.75">
      <c r="A46" s="1"/>
      <c r="B46" s="45" t="s">
        <v>100</v>
      </c>
      <c r="C46" s="46">
        <f>C22</f>
        <v>35063</v>
      </c>
      <c r="D46" s="23">
        <f>+D38+D41+D43-D44</f>
        <v>293750</v>
      </c>
      <c r="E46" s="43"/>
      <c r="F46" s="23"/>
      <c r="G46" s="44"/>
      <c r="H46" s="43"/>
      <c r="I46" s="23"/>
      <c r="J46" s="44"/>
      <c r="K46" s="10"/>
      <c r="L46" s="1"/>
      <c r="M46" s="1"/>
    </row>
    <row r="47" spans="1:13" ht="12.75">
      <c r="A47" s="1"/>
      <c r="B47" s="45" t="str">
        <f>B23</f>
        <v>Planavskrivningar *)</v>
      </c>
      <c r="C47" s="46"/>
      <c r="D47" s="23">
        <f>-D46*0.25</f>
        <v>-73437.5</v>
      </c>
      <c r="E47" s="43"/>
      <c r="F47" s="56"/>
      <c r="G47" s="77">
        <f>-D47</f>
        <v>73437.5</v>
      </c>
      <c r="H47" s="43"/>
      <c r="I47" s="56">
        <f>+G47</f>
        <v>73437.5</v>
      </c>
      <c r="J47" s="77"/>
      <c r="K47" s="10"/>
      <c r="L47" s="1"/>
      <c r="M47" s="1"/>
    </row>
    <row r="48" spans="1:13" ht="13.5" thickBot="1">
      <c r="A48" s="1"/>
      <c r="B48" s="47" t="s">
        <v>100</v>
      </c>
      <c r="C48" s="48"/>
      <c r="D48" s="49">
        <f>SUM(D46:D47)</f>
        <v>220312.5</v>
      </c>
      <c r="E48" s="22"/>
      <c r="F48" s="79">
        <f>+F40+F41+F43-G44-G47</f>
        <v>220312.5</v>
      </c>
      <c r="G48" s="84"/>
      <c r="H48" s="51"/>
      <c r="I48" s="79">
        <f>SUM(I47)</f>
        <v>73437.5</v>
      </c>
      <c r="J48" s="84"/>
      <c r="K48" s="1"/>
      <c r="L48" s="1"/>
      <c r="M48" s="1"/>
    </row>
    <row r="49" spans="1:13" ht="13.5" thickTop="1">
      <c r="A49" s="1"/>
      <c r="B49" s="22"/>
      <c r="C49" s="27"/>
      <c r="D49" s="22"/>
      <c r="E49" s="22"/>
      <c r="F49" s="22"/>
      <c r="G49" s="22"/>
      <c r="H49" s="22"/>
      <c r="I49" s="22"/>
      <c r="J49" s="22"/>
      <c r="K49" s="1"/>
      <c r="L49" s="1"/>
      <c r="M49" s="1"/>
    </row>
    <row r="50" spans="1:13" ht="12.75">
      <c r="A50" s="1"/>
      <c r="B50" s="22"/>
      <c r="C50" s="27"/>
      <c r="D50" s="22"/>
      <c r="E50" s="22"/>
      <c r="F50" s="22"/>
      <c r="G50" s="22"/>
      <c r="H50" s="22"/>
      <c r="I50" s="22"/>
      <c r="J50" s="22"/>
      <c r="K50" s="1"/>
      <c r="L50" s="1"/>
      <c r="M50" s="1"/>
    </row>
    <row r="51" spans="1:13" ht="12.75">
      <c r="A51" s="1"/>
      <c r="B51" s="22"/>
      <c r="C51" s="27"/>
      <c r="D51" s="22"/>
      <c r="E51" s="22"/>
      <c r="F51" s="22"/>
      <c r="G51" s="22"/>
      <c r="H51" s="22"/>
      <c r="I51" s="22"/>
      <c r="J51" s="22"/>
      <c r="K51" s="1"/>
      <c r="L51" s="1"/>
      <c r="M51" s="1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2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22"/>
      <c r="C57" s="22"/>
      <c r="D57" s="22"/>
      <c r="E57" s="22"/>
      <c r="F57" s="22"/>
      <c r="G57" s="22"/>
      <c r="H57" s="22"/>
      <c r="I57" s="22"/>
      <c r="J57" s="22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A475"/>
  <sheetViews>
    <sheetView tabSelected="1" workbookViewId="0" topLeftCell="A1">
      <selection activeCell="G5" sqref="G5"/>
    </sheetView>
  </sheetViews>
  <sheetFormatPr defaultColWidth="9.00390625" defaultRowHeight="12.75"/>
  <cols>
    <col min="3" max="3" width="10.125" style="0" customWidth="1"/>
    <col min="4" max="4" width="8.00390625" style="0" customWidth="1"/>
    <col min="5" max="5" width="10.00390625" style="0" customWidth="1"/>
    <col min="6" max="6" width="5.50390625" style="0" customWidth="1"/>
    <col min="7" max="7" width="8.625" style="0" customWidth="1"/>
    <col min="8" max="8" width="6.625" style="0" customWidth="1"/>
    <col min="9" max="9" width="2.375" style="0" customWidth="1"/>
    <col min="10" max="10" width="5.50390625" style="0" customWidth="1"/>
    <col min="11" max="11" width="7.375" style="0" customWidth="1"/>
    <col min="12" max="12" width="2.00390625" style="0" customWidth="1"/>
    <col min="13" max="13" width="7.625" style="0" customWidth="1"/>
    <col min="14" max="14" width="6.625" style="0" customWidth="1"/>
    <col min="15" max="15" width="2.50390625" style="0" customWidth="1"/>
    <col min="16" max="16" width="6.625" style="0" customWidth="1"/>
    <col min="17" max="17" width="6.125" style="0" customWidth="1"/>
    <col min="18" max="18" width="3.125" style="0" customWidth="1"/>
    <col min="19" max="19" width="8.625" style="0" customWidth="1"/>
    <col min="20" max="20" width="6.50390625" style="0" customWidth="1"/>
  </cols>
  <sheetData>
    <row r="2" spans="1:2" ht="12.75">
      <c r="A2" s="34" t="s">
        <v>149</v>
      </c>
      <c r="B2" s="34"/>
    </row>
    <row r="3" spans="1:2" ht="12.75">
      <c r="A3" s="22"/>
      <c r="B3" s="22"/>
    </row>
    <row r="4" spans="1:2" ht="12.75">
      <c r="A4" s="87" t="s">
        <v>352</v>
      </c>
      <c r="B4" s="34"/>
    </row>
    <row r="5" spans="1:53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2.75">
      <c r="A6" s="22" t="s">
        <v>150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2.75">
      <c r="A7" s="22" t="s">
        <v>338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.75">
      <c r="A8" s="22" t="s">
        <v>339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ht="12.75">
      <c r="A9" s="22" t="s">
        <v>151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ht="12.75">
      <c r="A11" s="22"/>
      <c r="B11" s="22"/>
      <c r="C11" s="22"/>
      <c r="D11" s="22"/>
      <c r="E11" s="22"/>
      <c r="F11" s="22"/>
      <c r="G11" s="22" t="s">
        <v>62</v>
      </c>
      <c r="H11" s="22"/>
      <c r="I11" s="22"/>
      <c r="J11" s="22" t="s">
        <v>152</v>
      </c>
      <c r="K11" s="22"/>
      <c r="L11" s="22"/>
      <c r="M11" s="22"/>
      <c r="N11" s="22"/>
      <c r="O11" s="22"/>
      <c r="P11" s="22" t="s">
        <v>73</v>
      </c>
      <c r="Q11" s="22"/>
      <c r="R11" s="22"/>
      <c r="S11" s="22" t="s">
        <v>93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12.75">
      <c r="A12" s="22"/>
      <c r="B12" s="22"/>
      <c r="C12" s="22"/>
      <c r="D12" s="22"/>
      <c r="E12" s="22"/>
      <c r="F12" s="22"/>
      <c r="G12" s="22" t="s">
        <v>63</v>
      </c>
      <c r="H12" s="39"/>
      <c r="I12" s="22"/>
      <c r="J12" s="22" t="s">
        <v>65</v>
      </c>
      <c r="K12" s="39"/>
      <c r="L12" s="22"/>
      <c r="M12" s="39" t="s">
        <v>92</v>
      </c>
      <c r="N12" s="39"/>
      <c r="O12" s="22"/>
      <c r="P12" s="39" t="s">
        <v>74</v>
      </c>
      <c r="Q12" s="39"/>
      <c r="R12" s="22"/>
      <c r="S12" s="39" t="s">
        <v>94</v>
      </c>
      <c r="T12" s="3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ht="12.75">
      <c r="A13" s="40" t="s">
        <v>153</v>
      </c>
      <c r="B13" s="96"/>
      <c r="C13" s="96"/>
      <c r="D13" s="41">
        <v>34699</v>
      </c>
      <c r="E13" s="42">
        <v>600000</v>
      </c>
      <c r="F13" s="43"/>
      <c r="G13" s="42">
        <v>600000</v>
      </c>
      <c r="H13" s="43"/>
      <c r="I13" s="43"/>
      <c r="J13" s="42"/>
      <c r="K13" s="43"/>
      <c r="L13" s="43"/>
      <c r="M13" s="42"/>
      <c r="N13" s="43"/>
      <c r="O13" s="43"/>
      <c r="P13" s="42"/>
      <c r="Q13" s="43"/>
      <c r="R13" s="43"/>
      <c r="S13" s="4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22"/>
      <c r="AW13" s="22"/>
      <c r="AX13" s="22"/>
      <c r="AY13" s="22"/>
      <c r="AZ13" s="22"/>
      <c r="BA13" s="22"/>
    </row>
    <row r="14" spans="1:53" ht="12.75">
      <c r="A14" s="45" t="s">
        <v>92</v>
      </c>
      <c r="B14" s="51"/>
      <c r="C14" s="51"/>
      <c r="D14" s="46">
        <v>35063</v>
      </c>
      <c r="E14" s="55">
        <v>-300000</v>
      </c>
      <c r="F14" s="43"/>
      <c r="G14" s="23"/>
      <c r="H14" s="43"/>
      <c r="I14" s="43"/>
      <c r="J14" s="23"/>
      <c r="K14" s="44">
        <v>300000</v>
      </c>
      <c r="L14" s="43"/>
      <c r="M14" s="23">
        <v>300000</v>
      </c>
      <c r="N14" s="43"/>
      <c r="O14" s="43"/>
      <c r="P14" s="23"/>
      <c r="Q14" s="43"/>
      <c r="R14" s="43"/>
      <c r="S14" s="2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22"/>
      <c r="AW14" s="22"/>
      <c r="AX14" s="22"/>
      <c r="AY14" s="22"/>
      <c r="AZ14" s="22"/>
      <c r="BA14" s="22"/>
    </row>
    <row r="15" spans="1:53" ht="12.75">
      <c r="A15" s="45" t="s">
        <v>100</v>
      </c>
      <c r="B15" s="51"/>
      <c r="C15" s="51"/>
      <c r="D15" s="46">
        <v>35063</v>
      </c>
      <c r="E15" s="23">
        <f>SUM(E13:E14)</f>
        <v>300000</v>
      </c>
      <c r="F15" s="43"/>
      <c r="G15" s="23"/>
      <c r="H15" s="43"/>
      <c r="I15" s="43"/>
      <c r="J15" s="23"/>
      <c r="K15" s="44"/>
      <c r="L15" s="43"/>
      <c r="M15" s="23"/>
      <c r="N15" s="43"/>
      <c r="O15" s="43"/>
      <c r="P15" s="23"/>
      <c r="Q15" s="43"/>
      <c r="R15" s="43"/>
      <c r="S15" s="2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22"/>
      <c r="AW15" s="22"/>
      <c r="AX15" s="22"/>
      <c r="AY15" s="22"/>
      <c r="AZ15" s="22"/>
      <c r="BA15" s="22"/>
    </row>
    <row r="16" spans="1:53" ht="12.75">
      <c r="A16" s="45"/>
      <c r="B16" s="51"/>
      <c r="C16" s="51"/>
      <c r="D16" s="51"/>
      <c r="E16" s="23"/>
      <c r="F16" s="43"/>
      <c r="G16" s="23"/>
      <c r="H16" s="43"/>
      <c r="I16" s="43"/>
      <c r="J16" s="23"/>
      <c r="K16" s="44"/>
      <c r="L16" s="43"/>
      <c r="M16" s="23"/>
      <c r="N16" s="43"/>
      <c r="O16" s="43"/>
      <c r="P16" s="23"/>
      <c r="Q16" s="43"/>
      <c r="R16" s="43"/>
      <c r="S16" s="2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22"/>
      <c r="AW16" s="22"/>
      <c r="AX16" s="22"/>
      <c r="AY16" s="22"/>
      <c r="AZ16" s="22"/>
      <c r="BA16" s="22"/>
    </row>
    <row r="17" spans="1:53" ht="12.75">
      <c r="A17" s="45" t="s">
        <v>154</v>
      </c>
      <c r="B17" s="51"/>
      <c r="C17" s="51"/>
      <c r="D17" s="46"/>
      <c r="E17" s="23">
        <f>0.25*E13</f>
        <v>150000</v>
      </c>
      <c r="F17" s="43" t="s">
        <v>1</v>
      </c>
      <c r="G17" s="56"/>
      <c r="H17" s="78"/>
      <c r="I17" s="78"/>
      <c r="J17" s="56"/>
      <c r="K17" s="77"/>
      <c r="L17" s="78"/>
      <c r="M17" s="56"/>
      <c r="N17" s="78"/>
      <c r="O17" s="78"/>
      <c r="P17" s="56"/>
      <c r="Q17" s="78"/>
      <c r="R17" s="78"/>
      <c r="S17" s="56"/>
      <c r="T17" s="78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22"/>
      <c r="AW17" s="22"/>
      <c r="AX17" s="22"/>
      <c r="AY17" s="22"/>
      <c r="AZ17" s="22"/>
      <c r="BA17" s="22"/>
    </row>
    <row r="18" spans="1:53" ht="13.5" thickBot="1">
      <c r="A18" s="45"/>
      <c r="B18" s="51"/>
      <c r="C18" s="51"/>
      <c r="D18" s="51"/>
      <c r="E18" s="23"/>
      <c r="F18" s="43"/>
      <c r="G18" s="79">
        <f>SUM(G13:G17)</f>
        <v>600000</v>
      </c>
      <c r="H18" s="81"/>
      <c r="I18" s="81"/>
      <c r="J18" s="79"/>
      <c r="K18" s="80">
        <f>SUM(K14:K17)</f>
        <v>300000</v>
      </c>
      <c r="L18" s="81"/>
      <c r="M18" s="79">
        <f>SUM(M14:M17)</f>
        <v>300000</v>
      </c>
      <c r="N18" s="81"/>
      <c r="O18" s="81"/>
      <c r="P18" s="79"/>
      <c r="Q18" s="81"/>
      <c r="R18" s="81"/>
      <c r="S18" s="79"/>
      <c r="T18" s="81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22"/>
      <c r="AW18" s="22"/>
      <c r="AX18" s="22"/>
      <c r="AY18" s="22"/>
      <c r="AZ18" s="22"/>
      <c r="BA18" s="22"/>
    </row>
    <row r="19" spans="1:53" ht="13.5" thickTop="1">
      <c r="A19" s="45"/>
      <c r="B19" s="51"/>
      <c r="C19" s="51"/>
      <c r="D19" s="51"/>
      <c r="E19" s="23"/>
      <c r="F19" s="43"/>
      <c r="G19" s="23"/>
      <c r="H19" s="26"/>
      <c r="I19" s="26"/>
      <c r="J19" s="23"/>
      <c r="K19" s="54"/>
      <c r="L19" s="26"/>
      <c r="M19" s="23"/>
      <c r="N19" s="26"/>
      <c r="O19" s="26"/>
      <c r="P19" s="23"/>
      <c r="Q19" s="26"/>
      <c r="R19" s="26"/>
      <c r="S19" s="23"/>
      <c r="T19" s="26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22"/>
      <c r="AW19" s="22"/>
      <c r="AX19" s="22"/>
      <c r="AY19" s="22"/>
      <c r="AZ19" s="22"/>
      <c r="BA19" s="22"/>
    </row>
    <row r="20" spans="1:53" ht="12.75">
      <c r="A20" s="45" t="s">
        <v>100</v>
      </c>
      <c r="B20" s="51"/>
      <c r="C20" s="51"/>
      <c r="D20" s="46">
        <v>35064</v>
      </c>
      <c r="E20" s="23">
        <f>+E15</f>
        <v>300000</v>
      </c>
      <c r="F20" s="43"/>
      <c r="G20" s="23">
        <v>600000</v>
      </c>
      <c r="H20" s="43"/>
      <c r="I20" s="43"/>
      <c r="J20" s="23"/>
      <c r="K20" s="44">
        <v>300000</v>
      </c>
      <c r="L20" s="43"/>
      <c r="M20" s="23"/>
      <c r="N20" s="43"/>
      <c r="O20" s="43"/>
      <c r="P20" s="23"/>
      <c r="Q20" s="43"/>
      <c r="R20" s="43"/>
      <c r="S20" s="2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2"/>
      <c r="AW20" s="22"/>
      <c r="AX20" s="22"/>
      <c r="AY20" s="22"/>
      <c r="AZ20" s="22"/>
      <c r="BA20" s="22"/>
    </row>
    <row r="21" spans="1:53" ht="12.75">
      <c r="A21" s="45" t="s">
        <v>92</v>
      </c>
      <c r="B21" s="51"/>
      <c r="C21" s="51"/>
      <c r="D21" s="46">
        <v>35429</v>
      </c>
      <c r="E21" s="55">
        <v>-300000</v>
      </c>
      <c r="F21" s="43"/>
      <c r="G21" s="23"/>
      <c r="H21" s="43"/>
      <c r="I21" s="43"/>
      <c r="J21" s="23"/>
      <c r="K21" s="44">
        <v>300000</v>
      </c>
      <c r="L21" s="43"/>
      <c r="M21" s="23">
        <v>300000</v>
      </c>
      <c r="N21" s="43"/>
      <c r="O21" s="43"/>
      <c r="P21" s="23"/>
      <c r="Q21" s="43"/>
      <c r="R21" s="43"/>
      <c r="S21" s="2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22"/>
      <c r="AW21" s="22"/>
      <c r="AX21" s="22"/>
      <c r="AY21" s="22"/>
      <c r="AZ21" s="22"/>
      <c r="BA21" s="22"/>
    </row>
    <row r="22" spans="1:53" ht="12.75">
      <c r="A22" s="45" t="s">
        <v>114</v>
      </c>
      <c r="B22" s="51"/>
      <c r="C22" s="51"/>
      <c r="D22" s="46">
        <v>35429</v>
      </c>
      <c r="E22" s="23">
        <f>SUM(E20:E21)</f>
        <v>0</v>
      </c>
      <c r="F22" s="43"/>
      <c r="G22" s="23"/>
      <c r="H22" s="43"/>
      <c r="I22" s="43"/>
      <c r="J22" s="23"/>
      <c r="K22" s="44"/>
      <c r="L22" s="43"/>
      <c r="M22" s="23"/>
      <c r="N22" s="43"/>
      <c r="O22" s="43"/>
      <c r="P22" s="23"/>
      <c r="Q22" s="43"/>
      <c r="R22" s="43"/>
      <c r="S22" s="2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22"/>
      <c r="AW22" s="22"/>
      <c r="AX22" s="22"/>
      <c r="AY22" s="22"/>
      <c r="AZ22" s="22"/>
      <c r="BA22" s="22"/>
    </row>
    <row r="23" spans="1:53" ht="12.75">
      <c r="A23" s="45"/>
      <c r="B23" s="51"/>
      <c r="C23" s="51"/>
      <c r="D23" s="51"/>
      <c r="E23" s="23"/>
      <c r="F23" s="43"/>
      <c r="G23" s="23"/>
      <c r="H23" s="43"/>
      <c r="I23" s="43"/>
      <c r="J23" s="23"/>
      <c r="K23" s="44"/>
      <c r="L23" s="43"/>
      <c r="M23" s="23"/>
      <c r="N23" s="43"/>
      <c r="O23" s="43"/>
      <c r="P23" s="23"/>
      <c r="Q23" s="43"/>
      <c r="R23" s="43"/>
      <c r="S23" s="2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22"/>
      <c r="AW23" s="22"/>
      <c r="AX23" s="22"/>
      <c r="AY23" s="22"/>
      <c r="AZ23" s="22"/>
      <c r="BA23" s="22"/>
    </row>
    <row r="24" spans="1:53" ht="12.75">
      <c r="A24" s="45" t="s">
        <v>154</v>
      </c>
      <c r="B24" s="51"/>
      <c r="C24" s="51"/>
      <c r="D24" s="51"/>
      <c r="E24" s="23">
        <v>112500</v>
      </c>
      <c r="F24" s="43" t="s">
        <v>2</v>
      </c>
      <c r="G24" s="101"/>
      <c r="H24" s="102"/>
      <c r="I24" s="102"/>
      <c r="J24" s="101"/>
      <c r="K24" s="103"/>
      <c r="L24" s="103"/>
      <c r="M24" s="104"/>
      <c r="N24" s="102"/>
      <c r="O24" s="102"/>
      <c r="P24" s="101"/>
      <c r="Q24" s="102"/>
      <c r="R24" s="102"/>
      <c r="S24" s="101"/>
      <c r="T24" s="10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22"/>
      <c r="AW24" s="22"/>
      <c r="AX24" s="22"/>
      <c r="AY24" s="22"/>
      <c r="AZ24" s="22"/>
      <c r="BA24" s="22"/>
    </row>
    <row r="25" spans="1:53" ht="13.5" thickBot="1">
      <c r="A25" s="45"/>
      <c r="B25" s="51"/>
      <c r="C25" s="51"/>
      <c r="D25" s="51"/>
      <c r="E25" s="23"/>
      <c r="F25" s="43"/>
      <c r="G25" s="79">
        <f>SUM(G20:G24)</f>
        <v>600000</v>
      </c>
      <c r="H25" s="81"/>
      <c r="I25" s="81"/>
      <c r="J25" s="79"/>
      <c r="K25" s="80">
        <f>SUM(K20:K24)</f>
        <v>600000</v>
      </c>
      <c r="L25" s="81"/>
      <c r="M25" s="79">
        <f>SUM(M21:M24)</f>
        <v>300000</v>
      </c>
      <c r="N25" s="81"/>
      <c r="O25" s="81"/>
      <c r="P25" s="79"/>
      <c r="Q25" s="81"/>
      <c r="R25" s="81"/>
      <c r="S25" s="79"/>
      <c r="T25" s="81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22"/>
      <c r="AW25" s="22"/>
      <c r="AX25" s="22"/>
      <c r="AY25" s="22"/>
      <c r="AZ25" s="22"/>
      <c r="BA25" s="22"/>
    </row>
    <row r="26" spans="1:53" ht="13.5" thickTop="1">
      <c r="A26" s="45"/>
      <c r="B26" s="51"/>
      <c r="C26" s="51"/>
      <c r="D26" s="51"/>
      <c r="E26" s="23"/>
      <c r="F26" s="43"/>
      <c r="G26" s="23"/>
      <c r="H26" s="26"/>
      <c r="I26" s="26"/>
      <c r="J26" s="23"/>
      <c r="K26" s="54"/>
      <c r="L26" s="26"/>
      <c r="M26" s="23"/>
      <c r="N26" s="26"/>
      <c r="O26" s="26"/>
      <c r="P26" s="23"/>
      <c r="Q26" s="26"/>
      <c r="R26" s="26"/>
      <c r="S26" s="23"/>
      <c r="T26" s="26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22"/>
      <c r="AW26" s="22"/>
      <c r="AX26" s="22"/>
      <c r="AY26" s="22"/>
      <c r="AZ26" s="22"/>
      <c r="BA26" s="22"/>
    </row>
    <row r="27" spans="1:53" ht="12.75">
      <c r="A27" s="45"/>
      <c r="B27" s="51"/>
      <c r="C27" s="51"/>
      <c r="D27" s="51"/>
      <c r="E27" s="23"/>
      <c r="F27" s="43"/>
      <c r="G27" s="23">
        <v>600000</v>
      </c>
      <c r="H27" s="26"/>
      <c r="I27" s="26"/>
      <c r="J27" s="23"/>
      <c r="K27" s="54">
        <v>600000</v>
      </c>
      <c r="L27" s="26"/>
      <c r="M27" s="23"/>
      <c r="N27" s="26"/>
      <c r="O27" s="26"/>
      <c r="P27" s="23"/>
      <c r="Q27" s="26"/>
      <c r="R27" s="26"/>
      <c r="S27" s="23"/>
      <c r="T27" s="26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22"/>
      <c r="AW27" s="22"/>
      <c r="AX27" s="22"/>
      <c r="AY27" s="22"/>
      <c r="AZ27" s="22"/>
      <c r="BA27" s="22"/>
    </row>
    <row r="28" spans="1:53" ht="12.75">
      <c r="A28" s="45" t="s">
        <v>115</v>
      </c>
      <c r="B28" s="51"/>
      <c r="C28" s="51"/>
      <c r="D28" s="46">
        <v>35430</v>
      </c>
      <c r="E28" s="23">
        <v>1000000</v>
      </c>
      <c r="F28" s="43"/>
      <c r="G28" s="23">
        <v>1000000</v>
      </c>
      <c r="H28" s="43"/>
      <c r="I28" s="43"/>
      <c r="J28" s="23"/>
      <c r="K28" s="44"/>
      <c r="L28" s="43"/>
      <c r="M28" s="23"/>
      <c r="N28" s="43"/>
      <c r="O28" s="43"/>
      <c r="P28" s="23"/>
      <c r="Q28" s="43"/>
      <c r="R28" s="43"/>
      <c r="S28" s="2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22"/>
      <c r="AW28" s="22"/>
      <c r="AX28" s="22"/>
      <c r="AY28" s="22"/>
      <c r="AZ28" s="22"/>
      <c r="BA28" s="22"/>
    </row>
    <row r="29" spans="1:53" ht="12.75">
      <c r="A29" s="45" t="s">
        <v>92</v>
      </c>
      <c r="B29" s="51"/>
      <c r="C29" s="51"/>
      <c r="D29" s="46">
        <v>35794</v>
      </c>
      <c r="E29" s="55">
        <v>-100000</v>
      </c>
      <c r="F29" s="43"/>
      <c r="G29" s="23"/>
      <c r="H29" s="43"/>
      <c r="I29" s="43"/>
      <c r="J29" s="23"/>
      <c r="K29" s="44">
        <v>100000</v>
      </c>
      <c r="L29" s="43"/>
      <c r="M29" s="23">
        <v>100000</v>
      </c>
      <c r="N29" s="43"/>
      <c r="O29" s="43"/>
      <c r="P29" s="23"/>
      <c r="Q29" s="43"/>
      <c r="R29" s="43"/>
      <c r="S29" s="2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22"/>
      <c r="AW29" s="22"/>
      <c r="AX29" s="22"/>
      <c r="AY29" s="22"/>
      <c r="AZ29" s="22"/>
      <c r="BA29" s="22"/>
    </row>
    <row r="30" spans="1:53" ht="12.75">
      <c r="A30" s="45" t="s">
        <v>114</v>
      </c>
      <c r="B30" s="51"/>
      <c r="C30" s="51"/>
      <c r="D30" s="46">
        <v>35794</v>
      </c>
      <c r="E30" s="23">
        <f>SUM(E28:E29)</f>
        <v>900000</v>
      </c>
      <c r="F30" s="43"/>
      <c r="G30" s="23"/>
      <c r="H30" s="43"/>
      <c r="I30" s="43"/>
      <c r="J30" s="23"/>
      <c r="K30" s="43"/>
      <c r="L30" s="43"/>
      <c r="M30" s="23"/>
      <c r="N30" s="43"/>
      <c r="O30" s="43"/>
      <c r="P30" s="23"/>
      <c r="Q30" s="43"/>
      <c r="R30" s="43"/>
      <c r="S30" s="2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22"/>
      <c r="AW30" s="22"/>
      <c r="AX30" s="22"/>
      <c r="AY30" s="22"/>
      <c r="AZ30" s="22"/>
      <c r="BA30" s="22"/>
    </row>
    <row r="31" spans="1:53" ht="12.75">
      <c r="A31" s="45"/>
      <c r="B31" s="51"/>
      <c r="C31" s="51"/>
      <c r="D31" s="51"/>
      <c r="E31" s="23"/>
      <c r="F31" s="43"/>
      <c r="G31" s="23"/>
      <c r="H31" s="43"/>
      <c r="I31" s="43"/>
      <c r="J31" s="23"/>
      <c r="K31" s="43"/>
      <c r="L31" s="43"/>
      <c r="M31" s="23"/>
      <c r="N31" s="43"/>
      <c r="O31" s="43"/>
      <c r="P31" s="23"/>
      <c r="Q31" s="43"/>
      <c r="R31" s="43"/>
      <c r="S31" s="2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22"/>
      <c r="AW31" s="22"/>
      <c r="AX31" s="22"/>
      <c r="AY31" s="22"/>
      <c r="AZ31" s="22"/>
      <c r="BA31" s="22"/>
    </row>
    <row r="32" spans="1:53" ht="12.75">
      <c r="A32" s="45" t="s">
        <v>154</v>
      </c>
      <c r="B32" s="51"/>
      <c r="C32" s="51"/>
      <c r="D32" s="51"/>
      <c r="E32" s="23">
        <v>334575</v>
      </c>
      <c r="F32" s="43" t="s">
        <v>17</v>
      </c>
      <c r="G32" s="56"/>
      <c r="H32" s="78"/>
      <c r="I32" s="78"/>
      <c r="J32" s="56"/>
      <c r="K32" s="78"/>
      <c r="L32" s="78"/>
      <c r="M32" s="56"/>
      <c r="N32" s="78"/>
      <c r="O32" s="78"/>
      <c r="P32" s="56"/>
      <c r="Q32" s="78"/>
      <c r="R32" s="78"/>
      <c r="S32" s="56"/>
      <c r="T32" s="78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22"/>
      <c r="AW32" s="22"/>
      <c r="AX32" s="22"/>
      <c r="AY32" s="22"/>
      <c r="AZ32" s="22"/>
      <c r="BA32" s="22"/>
    </row>
    <row r="33" spans="1:53" ht="13.5" thickBot="1">
      <c r="A33" s="45"/>
      <c r="B33" s="51"/>
      <c r="C33" s="51"/>
      <c r="D33" s="51"/>
      <c r="E33" s="23"/>
      <c r="F33" s="43"/>
      <c r="G33" s="79">
        <f>SUM(G27:G32)</f>
        <v>1600000</v>
      </c>
      <c r="H33" s="81"/>
      <c r="I33" s="81"/>
      <c r="J33" s="79"/>
      <c r="K33" s="81">
        <f>SUM(K27:K30)</f>
        <v>700000</v>
      </c>
      <c r="L33" s="81"/>
      <c r="M33" s="79">
        <f>SUM(M29:M32)</f>
        <v>100000</v>
      </c>
      <c r="N33" s="81"/>
      <c r="O33" s="81"/>
      <c r="P33" s="79"/>
      <c r="Q33" s="81"/>
      <c r="R33" s="81"/>
      <c r="S33" s="79"/>
      <c r="T33" s="8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22"/>
      <c r="AW33" s="22"/>
      <c r="AX33" s="22"/>
      <c r="AY33" s="22"/>
      <c r="AZ33" s="22"/>
      <c r="BA33" s="22"/>
    </row>
    <row r="34" spans="1:53" ht="13.5" thickTop="1">
      <c r="A34" s="45"/>
      <c r="B34" s="51"/>
      <c r="C34" s="51"/>
      <c r="D34" s="51"/>
      <c r="E34" s="23"/>
      <c r="F34" s="43"/>
      <c r="G34" s="23"/>
      <c r="H34" s="43"/>
      <c r="I34" s="43"/>
      <c r="J34" s="23"/>
      <c r="K34" s="43"/>
      <c r="L34" s="43"/>
      <c r="M34" s="23"/>
      <c r="N34" s="43"/>
      <c r="O34" s="43"/>
      <c r="P34" s="23"/>
      <c r="Q34" s="43"/>
      <c r="R34" s="43"/>
      <c r="S34" s="2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22"/>
      <c r="AW34" s="22"/>
      <c r="AX34" s="22"/>
      <c r="AY34" s="22"/>
      <c r="AZ34" s="22"/>
      <c r="BA34" s="22"/>
    </row>
    <row r="35" spans="1:53" ht="13.5" customHeight="1">
      <c r="A35" s="45"/>
      <c r="B35" s="51"/>
      <c r="C35" s="51"/>
      <c r="D35" s="51"/>
      <c r="E35" s="23"/>
      <c r="F35" s="43"/>
      <c r="G35" s="23">
        <v>1600000</v>
      </c>
      <c r="H35" s="43"/>
      <c r="I35" s="43"/>
      <c r="J35" s="23"/>
      <c r="K35" s="43">
        <v>700000</v>
      </c>
      <c r="L35" s="43"/>
      <c r="M35" s="23"/>
      <c r="N35" s="43"/>
      <c r="O35" s="43"/>
      <c r="P35" s="23"/>
      <c r="Q35" s="43"/>
      <c r="R35" s="43"/>
      <c r="S35" s="2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22"/>
      <c r="AW35" s="22"/>
      <c r="AX35" s="22"/>
      <c r="AY35" s="22"/>
      <c r="AZ35" s="22"/>
      <c r="BA35" s="22"/>
    </row>
    <row r="36" spans="1:53" ht="13.5" customHeight="1">
      <c r="A36" s="45" t="s">
        <v>100</v>
      </c>
      <c r="B36" s="51"/>
      <c r="C36" s="51"/>
      <c r="D36" s="46">
        <v>35795</v>
      </c>
      <c r="E36" s="23">
        <f>+E30</f>
        <v>900000</v>
      </c>
      <c r="F36" s="43"/>
      <c r="G36" s="23"/>
      <c r="H36" s="43"/>
      <c r="I36" s="43"/>
      <c r="J36" s="23"/>
      <c r="K36" s="43"/>
      <c r="L36" s="43"/>
      <c r="M36" s="23"/>
      <c r="N36" s="43"/>
      <c r="O36" s="43"/>
      <c r="P36" s="23"/>
      <c r="Q36" s="43"/>
      <c r="R36" s="43"/>
      <c r="S36" s="2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22"/>
      <c r="AW36" s="22"/>
      <c r="AX36" s="22"/>
      <c r="AY36" s="22"/>
      <c r="AZ36" s="22"/>
      <c r="BA36" s="22"/>
    </row>
    <row r="37" spans="1:53" ht="13.5" customHeight="1">
      <c r="A37" s="45" t="s">
        <v>121</v>
      </c>
      <c r="B37" s="51"/>
      <c r="C37" s="51"/>
      <c r="D37" s="46">
        <v>36159</v>
      </c>
      <c r="E37" s="55">
        <v>-100000</v>
      </c>
      <c r="F37" s="43"/>
      <c r="G37" s="23"/>
      <c r="H37" s="43"/>
      <c r="I37" s="43"/>
      <c r="J37" s="23"/>
      <c r="K37" s="44">
        <v>100000</v>
      </c>
      <c r="L37" s="43"/>
      <c r="M37" s="23">
        <v>100000</v>
      </c>
      <c r="N37" s="43"/>
      <c r="O37" s="43"/>
      <c r="P37" s="23"/>
      <c r="Q37" s="43"/>
      <c r="R37" s="43"/>
      <c r="S37" s="2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22"/>
      <c r="AW37" s="22"/>
      <c r="AX37" s="22"/>
      <c r="AY37" s="22"/>
      <c r="AZ37" s="22"/>
      <c r="BA37" s="22"/>
    </row>
    <row r="38" spans="1:53" ht="13.5" customHeight="1">
      <c r="A38" s="45" t="s">
        <v>100</v>
      </c>
      <c r="B38" s="51"/>
      <c r="C38" s="51"/>
      <c r="D38" s="46">
        <v>36159</v>
      </c>
      <c r="E38" s="23">
        <f>SUM(E36:E37)</f>
        <v>800000</v>
      </c>
      <c r="F38" s="43"/>
      <c r="G38" s="23"/>
      <c r="H38" s="43"/>
      <c r="I38" s="43"/>
      <c r="J38" s="23"/>
      <c r="K38" s="43"/>
      <c r="L38" s="43"/>
      <c r="M38" s="23"/>
      <c r="N38" s="43"/>
      <c r="O38" s="43"/>
      <c r="P38" s="23"/>
      <c r="Q38" s="43"/>
      <c r="R38" s="43"/>
      <c r="S38" s="2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22"/>
      <c r="AW38" s="22"/>
      <c r="AX38" s="22"/>
      <c r="AY38" s="22"/>
      <c r="AZ38" s="22"/>
      <c r="BA38" s="22"/>
    </row>
    <row r="39" spans="1:53" ht="13.5" customHeight="1">
      <c r="A39" s="45"/>
      <c r="B39" s="51"/>
      <c r="C39" s="51"/>
      <c r="D39" s="51"/>
      <c r="E39" s="23"/>
      <c r="F39" s="43"/>
      <c r="G39" s="23"/>
      <c r="H39" s="43"/>
      <c r="I39" s="43"/>
      <c r="J39" s="23"/>
      <c r="K39" s="43"/>
      <c r="L39" s="43"/>
      <c r="M39" s="23"/>
      <c r="N39" s="43"/>
      <c r="O39" s="43"/>
      <c r="P39" s="23"/>
      <c r="Q39" s="43"/>
      <c r="R39" s="43"/>
      <c r="S39" s="2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22"/>
      <c r="AW39" s="22"/>
      <c r="AX39" s="22"/>
      <c r="AY39" s="22"/>
      <c r="AZ39" s="22"/>
      <c r="BA39" s="22"/>
    </row>
    <row r="40" spans="1:53" ht="12.75">
      <c r="A40" s="45" t="s">
        <v>156</v>
      </c>
      <c r="B40" s="51"/>
      <c r="C40" s="51"/>
      <c r="D40" s="46">
        <v>36159</v>
      </c>
      <c r="E40" s="23">
        <v>47656</v>
      </c>
      <c r="F40" s="43" t="s">
        <v>26</v>
      </c>
      <c r="G40" s="23"/>
      <c r="H40" s="43"/>
      <c r="I40" s="43"/>
      <c r="J40" s="23"/>
      <c r="K40" s="43"/>
      <c r="L40" s="43"/>
      <c r="M40" s="23"/>
      <c r="N40" s="43"/>
      <c r="O40" s="43"/>
      <c r="P40" s="23"/>
      <c r="Q40" s="43"/>
      <c r="R40" s="43"/>
      <c r="S40" s="2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22"/>
      <c r="AW40" s="22"/>
      <c r="AX40" s="22"/>
      <c r="AY40" s="22"/>
      <c r="AZ40" s="22"/>
      <c r="BA40" s="22"/>
    </row>
    <row r="41" spans="1:53" ht="12.75">
      <c r="A41" s="45"/>
      <c r="B41" s="51"/>
      <c r="C41" s="51"/>
      <c r="D41" s="51"/>
      <c r="E41" s="23"/>
      <c r="F41" s="43"/>
      <c r="G41" s="56"/>
      <c r="H41" s="78"/>
      <c r="I41" s="78"/>
      <c r="J41" s="56"/>
      <c r="K41" s="78"/>
      <c r="L41" s="78"/>
      <c r="M41" s="56"/>
      <c r="N41" s="78"/>
      <c r="O41" s="78"/>
      <c r="P41" s="56">
        <v>47656</v>
      </c>
      <c r="Q41" s="78"/>
      <c r="R41" s="78"/>
      <c r="S41" s="56"/>
      <c r="T41" s="77">
        <v>47656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2"/>
      <c r="AW41" s="22"/>
      <c r="AX41" s="22"/>
      <c r="AY41" s="22"/>
      <c r="AZ41" s="22"/>
      <c r="BA41" s="22"/>
    </row>
    <row r="42" spans="1:53" ht="13.5" thickBot="1">
      <c r="A42" s="47"/>
      <c r="B42" s="39"/>
      <c r="C42" s="39"/>
      <c r="D42" s="39"/>
      <c r="E42" s="56"/>
      <c r="F42" s="43"/>
      <c r="G42" s="79">
        <f>+G35</f>
        <v>1600000</v>
      </c>
      <c r="H42" s="81"/>
      <c r="I42" s="81"/>
      <c r="J42" s="79"/>
      <c r="K42" s="81">
        <f>SUM(K35:K37)</f>
        <v>800000</v>
      </c>
      <c r="L42" s="81"/>
      <c r="M42" s="79">
        <f>SUM(M37:M41)</f>
        <v>100000</v>
      </c>
      <c r="N42" s="81"/>
      <c r="O42" s="81"/>
      <c r="P42" s="79">
        <f>SUM(P41)</f>
        <v>47656</v>
      </c>
      <c r="Q42" s="81"/>
      <c r="R42" s="81"/>
      <c r="S42" s="79"/>
      <c r="T42" s="80">
        <f>SUM(T41)</f>
        <v>47656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22"/>
      <c r="AW42" s="22"/>
      <c r="AX42" s="22"/>
      <c r="AY42" s="22"/>
      <c r="AZ42" s="22"/>
      <c r="BA42" s="22"/>
    </row>
    <row r="43" spans="5:53" ht="13.5" thickTop="1">
      <c r="E43" s="43"/>
      <c r="F43" s="43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22"/>
      <c r="AW43" s="22"/>
      <c r="AX43" s="22"/>
      <c r="AY43" s="22"/>
      <c r="AZ43" s="22"/>
      <c r="BA43" s="22"/>
    </row>
    <row r="44" spans="1:53" ht="12.75">
      <c r="A44" s="22"/>
      <c r="B44" s="22"/>
      <c r="C44" s="22"/>
      <c r="D44" s="22"/>
      <c r="E44" s="43"/>
      <c r="F44" s="4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22"/>
      <c r="AW44" s="22"/>
      <c r="AX44" s="22"/>
      <c r="AY44" s="22"/>
      <c r="AZ44" s="22"/>
      <c r="BA44" s="22"/>
    </row>
    <row r="45" spans="1:53" ht="12.75">
      <c r="A45" s="51" t="s">
        <v>29</v>
      </c>
      <c r="B45" s="46"/>
      <c r="C45" s="53"/>
      <c r="D45" s="26"/>
      <c r="E45" s="26"/>
      <c r="F45" s="26"/>
      <c r="G45" s="26"/>
      <c r="H45" s="26"/>
      <c r="I45" s="43"/>
      <c r="J45" s="43"/>
      <c r="K45" s="43"/>
      <c r="L45" s="23"/>
      <c r="M45" s="22" t="s">
        <v>3</v>
      </c>
      <c r="N45" s="22"/>
      <c r="O45" s="22"/>
      <c r="P45" s="22"/>
      <c r="Q45" s="22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R45" s="43"/>
      <c r="AS45" s="43"/>
      <c r="AT45" s="43"/>
      <c r="AU45" s="43"/>
      <c r="AV45" s="22"/>
      <c r="AW45" s="22"/>
      <c r="AX45" s="22"/>
      <c r="AY45" s="22"/>
      <c r="AZ45" s="22"/>
      <c r="BA45" s="22"/>
    </row>
    <row r="46" spans="1:53" ht="12.75">
      <c r="A46" s="51" t="s">
        <v>126</v>
      </c>
      <c r="B46" s="46"/>
      <c r="C46" s="22"/>
      <c r="D46" s="26"/>
      <c r="E46" s="26">
        <v>600000</v>
      </c>
      <c r="F46" s="26"/>
      <c r="G46" s="26"/>
      <c r="H46" s="26"/>
      <c r="I46" s="43"/>
      <c r="J46" s="43"/>
      <c r="K46" s="43"/>
      <c r="L46" s="23"/>
      <c r="M46" s="51" t="s">
        <v>126</v>
      </c>
      <c r="N46" s="46"/>
      <c r="O46" s="22"/>
      <c r="P46" s="26"/>
      <c r="R46" s="43"/>
      <c r="S46" s="26">
        <f>+E68-E70</f>
        <v>1003125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R46" s="43"/>
      <c r="AS46" s="43"/>
      <c r="AT46" s="43"/>
      <c r="AU46" s="43"/>
      <c r="AV46" s="22"/>
      <c r="AW46" s="22"/>
      <c r="AX46" s="22"/>
      <c r="AY46" s="22"/>
      <c r="AZ46" s="22"/>
      <c r="BA46" s="22"/>
    </row>
    <row r="47" spans="1:53" ht="9.75" customHeight="1">
      <c r="A47" s="51"/>
      <c r="B47" s="46"/>
      <c r="C47" s="22"/>
      <c r="D47" s="26"/>
      <c r="E47" s="26"/>
      <c r="F47" s="26"/>
      <c r="G47" s="26"/>
      <c r="H47" s="26"/>
      <c r="I47" s="43"/>
      <c r="J47" s="43"/>
      <c r="K47" s="43"/>
      <c r="L47" s="23"/>
      <c r="M47" s="51"/>
      <c r="N47" s="46"/>
      <c r="O47" s="22"/>
      <c r="P47" s="26"/>
      <c r="R47" s="43"/>
      <c r="S47" s="26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R47" s="43"/>
      <c r="AS47" s="43"/>
      <c r="AT47" s="43"/>
      <c r="AU47" s="43"/>
      <c r="AV47" s="22"/>
      <c r="AW47" s="22"/>
      <c r="AX47" s="22"/>
      <c r="AY47" s="22"/>
      <c r="AZ47" s="22"/>
      <c r="BA47" s="22"/>
    </row>
    <row r="48" spans="1:53" ht="12.75">
      <c r="A48" s="51" t="s">
        <v>106</v>
      </c>
      <c r="B48" s="46"/>
      <c r="C48" s="22"/>
      <c r="D48" s="26"/>
      <c r="E48" s="26">
        <f>+E46*0.25</f>
        <v>150000</v>
      </c>
      <c r="F48" s="26"/>
      <c r="G48" s="26"/>
      <c r="H48" s="26"/>
      <c r="I48" s="43"/>
      <c r="J48" s="43"/>
      <c r="K48" s="43"/>
      <c r="L48" s="23"/>
      <c r="M48" s="51" t="s">
        <v>106</v>
      </c>
      <c r="N48" s="46"/>
      <c r="O48" s="22"/>
      <c r="P48" s="26"/>
      <c r="R48" s="43"/>
      <c r="S48" s="26">
        <f>+S46*0.25</f>
        <v>250781.25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R48" s="43"/>
      <c r="AS48" s="43"/>
      <c r="AT48" s="43"/>
      <c r="AU48" s="43"/>
      <c r="AV48" s="22"/>
      <c r="AW48" s="22"/>
      <c r="AX48" s="22"/>
      <c r="AY48" s="22"/>
      <c r="AZ48" s="22"/>
      <c r="BA48" s="22"/>
    </row>
    <row r="49" spans="1:53" ht="12.75">
      <c r="A49" s="51" t="s">
        <v>92</v>
      </c>
      <c r="B49" s="46"/>
      <c r="C49" s="22"/>
      <c r="D49" s="26"/>
      <c r="E49" s="53">
        <v>-300000</v>
      </c>
      <c r="F49" s="26"/>
      <c r="G49" s="26"/>
      <c r="H49" s="26"/>
      <c r="I49" s="43"/>
      <c r="J49" s="43"/>
      <c r="K49" s="43"/>
      <c r="L49" s="23"/>
      <c r="M49" s="51" t="s">
        <v>92</v>
      </c>
      <c r="N49" s="46"/>
      <c r="O49" s="22"/>
      <c r="P49" s="26"/>
      <c r="R49" s="43"/>
      <c r="S49" s="53">
        <v>-100000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R49" s="43"/>
      <c r="AS49" s="43"/>
      <c r="AT49" s="43"/>
      <c r="AU49" s="43"/>
      <c r="AV49" s="22"/>
      <c r="AW49" s="22"/>
      <c r="AX49" s="22"/>
      <c r="AY49" s="22"/>
      <c r="AZ49" s="22"/>
      <c r="BA49" s="22"/>
    </row>
    <row r="50" spans="1:53" ht="12.75">
      <c r="A50" s="22" t="s">
        <v>157</v>
      </c>
      <c r="B50" s="27"/>
      <c r="C50" s="22"/>
      <c r="D50" s="26"/>
      <c r="E50" s="43">
        <f>SUM(E48:E49)</f>
        <v>-150000</v>
      </c>
      <c r="F50" s="26"/>
      <c r="G50" s="26"/>
      <c r="H50" s="26"/>
      <c r="I50" s="43"/>
      <c r="J50" s="43"/>
      <c r="K50" s="43"/>
      <c r="L50" s="23"/>
      <c r="M50" s="125" t="s">
        <v>157</v>
      </c>
      <c r="N50" s="27"/>
      <c r="O50" s="22"/>
      <c r="P50" s="26"/>
      <c r="R50" s="43"/>
      <c r="S50" s="43">
        <f>SUM(S48:S49)</f>
        <v>150781.25</v>
      </c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R50" s="43"/>
      <c r="AS50" s="43"/>
      <c r="AT50" s="43"/>
      <c r="AU50" s="43"/>
      <c r="AV50" s="22"/>
      <c r="AW50" s="22"/>
      <c r="AX50" s="22"/>
      <c r="AY50" s="22"/>
      <c r="AZ50" s="22"/>
      <c r="BA50" s="22"/>
    </row>
    <row r="51" spans="1:53" ht="9.75" customHeight="1">
      <c r="A51" s="26"/>
      <c r="B51" s="26"/>
      <c r="C51" s="26"/>
      <c r="D51" s="26"/>
      <c r="E51" s="26"/>
      <c r="F51" s="26"/>
      <c r="G51" s="26"/>
      <c r="H51" s="26"/>
      <c r="I51" s="43"/>
      <c r="J51" s="43"/>
      <c r="K51" s="43"/>
      <c r="L51" s="23"/>
      <c r="M51" s="22"/>
      <c r="N51" s="22"/>
      <c r="O51" s="22"/>
      <c r="P51" s="22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R51" s="43"/>
      <c r="AS51" s="43"/>
      <c r="AT51" s="43"/>
      <c r="AU51" s="43"/>
      <c r="AV51" s="22"/>
      <c r="AW51" s="22"/>
      <c r="AX51" s="22"/>
      <c r="AY51" s="22"/>
      <c r="AZ51" s="22"/>
      <c r="BA51" s="22"/>
    </row>
    <row r="52" spans="1:53" ht="12.75">
      <c r="A52" s="22" t="s">
        <v>158</v>
      </c>
      <c r="B52" s="22"/>
      <c r="C52" s="22"/>
      <c r="D52" s="22"/>
      <c r="E52" s="22"/>
      <c r="F52" s="22"/>
      <c r="G52" s="22"/>
      <c r="H52" s="22"/>
      <c r="I52" s="26"/>
      <c r="J52" s="26"/>
      <c r="K52" s="26"/>
      <c r="L52" s="23"/>
      <c r="M52" s="22" t="s">
        <v>170</v>
      </c>
      <c r="N52" s="22"/>
      <c r="O52" s="22"/>
      <c r="P52" s="22"/>
      <c r="R52" s="26"/>
      <c r="S52" s="43"/>
      <c r="T52" s="26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22"/>
      <c r="AW52" s="22"/>
      <c r="AX52" s="22"/>
      <c r="AY52" s="22"/>
      <c r="AZ52" s="22"/>
      <c r="BA52" s="22"/>
    </row>
    <row r="53" spans="1:53" ht="12.75">
      <c r="A53" s="22" t="s">
        <v>159</v>
      </c>
      <c r="B53" s="22"/>
      <c r="C53" s="22"/>
      <c r="D53" s="22"/>
      <c r="E53" s="22"/>
      <c r="F53" s="22"/>
      <c r="G53" s="22"/>
      <c r="H53" s="22"/>
      <c r="I53" s="26"/>
      <c r="J53" s="26"/>
      <c r="K53" s="43"/>
      <c r="L53" s="23"/>
      <c r="M53" s="125" t="s">
        <v>157</v>
      </c>
      <c r="N53" s="22"/>
      <c r="O53" s="22"/>
      <c r="P53" s="22"/>
      <c r="R53" s="43"/>
      <c r="S53" s="43">
        <f>+S50</f>
        <v>150781.25</v>
      </c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22"/>
      <c r="AW53" s="22"/>
      <c r="AX53" s="22"/>
      <c r="AY53" s="22"/>
      <c r="AZ53" s="22"/>
      <c r="BA53" s="22"/>
    </row>
    <row r="54" spans="1:53" ht="12.75">
      <c r="A54" s="22" t="s">
        <v>169</v>
      </c>
      <c r="B54" s="22"/>
      <c r="C54" s="22"/>
      <c r="D54" s="22"/>
      <c r="E54" s="22"/>
      <c r="F54" s="22"/>
      <c r="G54" s="22"/>
      <c r="H54" s="22"/>
      <c r="I54" s="26"/>
      <c r="J54" s="26"/>
      <c r="K54" s="43"/>
      <c r="L54" s="23"/>
      <c r="M54" s="22" t="s">
        <v>171</v>
      </c>
      <c r="N54" s="22"/>
      <c r="O54" s="22"/>
      <c r="P54" s="22"/>
      <c r="R54" s="43"/>
      <c r="S54" s="22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22"/>
      <c r="AW54" s="22"/>
      <c r="AX54" s="22"/>
      <c r="AY54" s="22"/>
      <c r="AZ54" s="22"/>
      <c r="BA54" s="22"/>
    </row>
    <row r="55" spans="1:53" ht="12.75">
      <c r="A55" s="22" t="s">
        <v>162</v>
      </c>
      <c r="B55" s="22"/>
      <c r="C55" s="22"/>
      <c r="D55" s="22"/>
      <c r="E55" s="22"/>
      <c r="F55" s="22"/>
      <c r="G55" s="22"/>
      <c r="H55" s="22"/>
      <c r="I55" s="26"/>
      <c r="J55" s="26"/>
      <c r="K55" s="43"/>
      <c r="L55" s="23"/>
      <c r="M55" s="22" t="s">
        <v>172</v>
      </c>
      <c r="N55" s="22"/>
      <c r="O55" s="22"/>
      <c r="P55" s="22"/>
      <c r="R55" s="43"/>
      <c r="S55" s="74">
        <f>+G81</f>
        <v>-103125</v>
      </c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22"/>
      <c r="AW55" s="22"/>
      <c r="AX55" s="22"/>
      <c r="AY55" s="22"/>
      <c r="AZ55" s="22"/>
      <c r="BA55" s="22"/>
    </row>
    <row r="56" spans="1:53" ht="12.75">
      <c r="A56" s="22" t="s">
        <v>163</v>
      </c>
      <c r="B56" s="22"/>
      <c r="C56" s="22"/>
      <c r="D56" s="22"/>
      <c r="E56" s="22"/>
      <c r="F56" s="22"/>
      <c r="G56" s="22"/>
      <c r="H56" s="22"/>
      <c r="I56" s="26"/>
      <c r="J56" s="26"/>
      <c r="K56" s="43"/>
      <c r="L56" s="23"/>
      <c r="M56" s="22"/>
      <c r="N56" s="22"/>
      <c r="O56" s="22"/>
      <c r="P56" s="22"/>
      <c r="R56" s="43"/>
      <c r="S56" s="74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22"/>
      <c r="AW56" s="22"/>
      <c r="AX56" s="22"/>
      <c r="AY56" s="22"/>
      <c r="AZ56" s="22"/>
      <c r="BA56" s="22"/>
    </row>
    <row r="57" spans="1:53" ht="12.75">
      <c r="A57" s="22"/>
      <c r="B57" s="22"/>
      <c r="C57" s="22"/>
      <c r="D57" s="22"/>
      <c r="E57" s="22"/>
      <c r="F57" s="22"/>
      <c r="G57" s="22"/>
      <c r="H57" s="22"/>
      <c r="I57" s="26"/>
      <c r="J57" s="26"/>
      <c r="K57" s="43"/>
      <c r="L57" s="23"/>
      <c r="M57" s="22" t="s">
        <v>156</v>
      </c>
      <c r="N57" s="22"/>
      <c r="O57" s="22"/>
      <c r="P57" s="22"/>
      <c r="R57" s="43"/>
      <c r="S57" s="43">
        <f>SUM(S53:S55)</f>
        <v>47656.25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22"/>
      <c r="AW57" s="22"/>
      <c r="AX57" s="22"/>
      <c r="AY57" s="22"/>
      <c r="AZ57" s="22"/>
      <c r="BA57" s="22"/>
    </row>
    <row r="58" spans="1:53" ht="12.75">
      <c r="A58" s="22" t="s">
        <v>25</v>
      </c>
      <c r="B58" s="22"/>
      <c r="C58" s="22"/>
      <c r="D58" s="22"/>
      <c r="E58" s="22"/>
      <c r="F58" s="22"/>
      <c r="G58" s="22"/>
      <c r="H58" s="22"/>
      <c r="I58" s="26"/>
      <c r="J58" s="26"/>
      <c r="K58" s="43"/>
      <c r="L58" s="43"/>
      <c r="M58" s="22"/>
      <c r="N58" s="22"/>
      <c r="O58" s="22"/>
      <c r="P58" s="22"/>
      <c r="R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22"/>
      <c r="AW58" s="22"/>
      <c r="AX58" s="22"/>
      <c r="AY58" s="22"/>
      <c r="AZ58" s="22"/>
      <c r="BA58" s="22"/>
    </row>
    <row r="59" spans="1:53" ht="12.75">
      <c r="A59" s="51" t="s">
        <v>126</v>
      </c>
      <c r="B59" s="46"/>
      <c r="C59" s="22"/>
      <c r="D59" s="26"/>
      <c r="E59" s="26">
        <f>+E46-E48</f>
        <v>450000</v>
      </c>
      <c r="F59" s="22"/>
      <c r="G59" s="22"/>
      <c r="H59" s="22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22"/>
      <c r="AW59" s="22"/>
      <c r="AX59" s="22"/>
      <c r="AY59" s="22"/>
      <c r="AZ59" s="22"/>
      <c r="BA59" s="22"/>
    </row>
    <row r="60" spans="1:53" ht="12.75">
      <c r="A60" s="51"/>
      <c r="B60" s="46"/>
      <c r="C60" s="22"/>
      <c r="D60" s="26"/>
      <c r="E60" s="26"/>
      <c r="F60" s="22"/>
      <c r="G60" s="22"/>
      <c r="H60" s="2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22"/>
      <c r="AW60" s="22"/>
      <c r="AX60" s="22"/>
      <c r="AY60" s="22"/>
      <c r="AZ60" s="22"/>
      <c r="BA60" s="22"/>
    </row>
    <row r="61" spans="1:53" ht="12.75">
      <c r="A61" s="51" t="s">
        <v>106</v>
      </c>
      <c r="B61" s="46"/>
      <c r="C61" s="22"/>
      <c r="D61" s="26"/>
      <c r="E61" s="26">
        <f>+E59*0.25</f>
        <v>112500</v>
      </c>
      <c r="F61" s="22"/>
      <c r="G61" s="22"/>
      <c r="H61" s="22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22"/>
      <c r="AW61" s="22"/>
      <c r="AX61" s="22"/>
      <c r="AY61" s="22"/>
      <c r="AZ61" s="22"/>
      <c r="BA61" s="22"/>
    </row>
    <row r="62" spans="1:53" ht="12.75">
      <c r="A62" s="51" t="s">
        <v>92</v>
      </c>
      <c r="B62" s="46"/>
      <c r="C62" s="22"/>
      <c r="D62" s="26"/>
      <c r="E62" s="53">
        <v>-300000</v>
      </c>
      <c r="F62" s="22"/>
      <c r="G62" s="22"/>
      <c r="H62" s="22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22"/>
      <c r="AW62" s="22"/>
      <c r="AX62" s="22"/>
      <c r="AY62" s="22"/>
      <c r="AZ62" s="22"/>
      <c r="BA62" s="22"/>
    </row>
    <row r="63" spans="1:53" ht="12.75">
      <c r="A63" s="22" t="s">
        <v>157</v>
      </c>
      <c r="B63" s="27"/>
      <c r="C63" s="22"/>
      <c r="D63" s="26"/>
      <c r="E63" s="43">
        <f>SUM(E61:E62)</f>
        <v>-187500</v>
      </c>
      <c r="F63" s="22"/>
      <c r="G63" s="22"/>
      <c r="H63" s="22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22"/>
      <c r="AW63" s="22"/>
      <c r="AX63" s="22"/>
      <c r="AY63" s="22"/>
      <c r="AZ63" s="22"/>
      <c r="BA63" s="22"/>
    </row>
    <row r="64" spans="1:53" ht="9.75" customHeight="1">
      <c r="A64" s="22"/>
      <c r="B64" s="22"/>
      <c r="C64" s="22"/>
      <c r="D64" s="2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22"/>
      <c r="AW64" s="22"/>
      <c r="AX64" s="22"/>
      <c r="AY64" s="22"/>
      <c r="AZ64" s="22"/>
      <c r="BA64" s="22"/>
    </row>
    <row r="65" spans="1:53" ht="12.75">
      <c r="A65" s="22" t="s">
        <v>161</v>
      </c>
      <c r="B65" s="22"/>
      <c r="C65" s="22"/>
      <c r="D65" s="22"/>
      <c r="E65" s="43">
        <f>-(+E50+E63)</f>
        <v>337500</v>
      </c>
      <c r="F65" s="22"/>
      <c r="G65" s="22"/>
      <c r="H65" s="22"/>
      <c r="I65" s="22"/>
      <c r="J65" s="2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22"/>
      <c r="AW65" s="22"/>
      <c r="AX65" s="22"/>
      <c r="AY65" s="22"/>
      <c r="AZ65" s="22"/>
      <c r="BA65" s="22"/>
    </row>
    <row r="66" spans="1:53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22"/>
      <c r="AW66" s="22"/>
      <c r="AX66" s="22"/>
      <c r="AY66" s="22"/>
      <c r="AZ66" s="22"/>
      <c r="BA66" s="22"/>
    </row>
    <row r="67" spans="1:53" ht="12.75">
      <c r="A67" s="22" t="s">
        <v>4</v>
      </c>
      <c r="B67" s="22"/>
      <c r="C67" s="22"/>
      <c r="D67" s="22"/>
      <c r="E67" s="22"/>
      <c r="F67" s="22"/>
      <c r="G67" s="22"/>
      <c r="H67" s="22"/>
      <c r="I67" s="22"/>
      <c r="J67" s="2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22"/>
      <c r="AW67" s="22"/>
      <c r="AX67" s="22"/>
      <c r="AY67" s="22"/>
      <c r="AZ67" s="22"/>
      <c r="BA67" s="22"/>
    </row>
    <row r="68" spans="1:53" ht="12.75">
      <c r="A68" s="51" t="s">
        <v>126</v>
      </c>
      <c r="B68" s="46"/>
      <c r="C68" s="22"/>
      <c r="D68" s="26"/>
      <c r="E68" s="26">
        <f>+E59-E61+E28</f>
        <v>1337500</v>
      </c>
      <c r="F68" s="22"/>
      <c r="G68" s="22"/>
      <c r="H68" s="22"/>
      <c r="I68" s="22"/>
      <c r="J68" s="22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22"/>
      <c r="AW68" s="22"/>
      <c r="AX68" s="22"/>
      <c r="AY68" s="22"/>
      <c r="AZ68" s="22"/>
      <c r="BA68" s="22"/>
    </row>
    <row r="69" spans="1:53" ht="9.75" customHeight="1">
      <c r="A69" s="51"/>
      <c r="B69" s="46"/>
      <c r="C69" s="22"/>
      <c r="D69" s="26"/>
      <c r="E69" s="26"/>
      <c r="F69" s="22"/>
      <c r="G69" s="22"/>
      <c r="H69" s="22"/>
      <c r="I69" s="22"/>
      <c r="J69" s="2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22"/>
      <c r="AW69" s="22"/>
      <c r="AX69" s="22"/>
      <c r="AY69" s="22"/>
      <c r="AZ69" s="22"/>
      <c r="BA69" s="22"/>
    </row>
    <row r="70" spans="1:53" ht="12.75">
      <c r="A70" s="51" t="s">
        <v>106</v>
      </c>
      <c r="B70" s="46"/>
      <c r="C70" s="22"/>
      <c r="D70" s="26"/>
      <c r="E70" s="26">
        <f>+E68*0.25</f>
        <v>334375</v>
      </c>
      <c r="F70" s="22"/>
      <c r="G70" s="22"/>
      <c r="H70" s="22"/>
      <c r="I70" s="22"/>
      <c r="J70" s="22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22"/>
      <c r="AW70" s="22"/>
      <c r="AX70" s="22"/>
      <c r="AY70" s="22"/>
      <c r="AZ70" s="22"/>
      <c r="BA70" s="22"/>
    </row>
    <row r="71" spans="1:53" ht="12.75">
      <c r="A71" s="51" t="s">
        <v>92</v>
      </c>
      <c r="B71" s="46"/>
      <c r="C71" s="22"/>
      <c r="D71" s="26"/>
      <c r="E71" s="53">
        <v>-100000</v>
      </c>
      <c r="F71" s="22"/>
      <c r="G71" s="22"/>
      <c r="H71" s="22"/>
      <c r="I71" s="22"/>
      <c r="J71" s="22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22"/>
      <c r="AW71" s="22"/>
      <c r="AX71" s="22"/>
      <c r="AY71" s="22"/>
      <c r="AZ71" s="22"/>
      <c r="BA71" s="22"/>
    </row>
    <row r="72" spans="1:53" ht="12.75">
      <c r="A72" s="22" t="s">
        <v>157</v>
      </c>
      <c r="B72" s="27"/>
      <c r="C72" s="22"/>
      <c r="D72" s="26"/>
      <c r="E72" s="43">
        <f>SUM(E70:E71)</f>
        <v>234375</v>
      </c>
      <c r="F72" s="22"/>
      <c r="G72" s="22"/>
      <c r="H72" s="22"/>
      <c r="I72" s="22"/>
      <c r="J72" s="22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22"/>
      <c r="AW72" s="22"/>
      <c r="AX72" s="22"/>
      <c r="AY72" s="22"/>
      <c r="AZ72" s="22"/>
      <c r="BA72" s="22"/>
    </row>
    <row r="73" spans="1:53" ht="9.75" customHeight="1">
      <c r="A73" s="22"/>
      <c r="B73" s="22"/>
      <c r="C73" s="22"/>
      <c r="D73" s="22"/>
      <c r="E73" s="43"/>
      <c r="F73" s="22"/>
      <c r="G73" s="22"/>
      <c r="H73" s="22"/>
      <c r="I73" s="22"/>
      <c r="J73" s="22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22"/>
      <c r="AW73" s="22"/>
      <c r="AX73" s="22"/>
      <c r="AY73" s="22"/>
      <c r="AZ73" s="22"/>
      <c r="BA73" s="22"/>
    </row>
    <row r="74" spans="1:53" ht="12.75">
      <c r="A74" s="22" t="s">
        <v>161</v>
      </c>
      <c r="B74" s="22"/>
      <c r="C74" s="22"/>
      <c r="D74" s="22"/>
      <c r="E74" s="43">
        <f>+E65-E72</f>
        <v>103125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22"/>
      <c r="AW74" s="22"/>
      <c r="AX74" s="22"/>
      <c r="AY74" s="22"/>
      <c r="AZ74" s="22"/>
      <c r="BA74" s="22"/>
    </row>
    <row r="75" spans="1:53" ht="12.75">
      <c r="A75" s="22"/>
      <c r="B75" s="22"/>
      <c r="C75" s="22"/>
      <c r="D75" s="2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22"/>
      <c r="AW75" s="22"/>
      <c r="AX75" s="22"/>
      <c r="AY75" s="22"/>
      <c r="AZ75" s="22"/>
      <c r="BA75" s="22"/>
    </row>
    <row r="76" spans="1:53" ht="12.75">
      <c r="A76" s="22" t="s">
        <v>165</v>
      </c>
      <c r="B76" s="22"/>
      <c r="C76" s="22"/>
      <c r="D76" s="22"/>
      <c r="E76" s="43"/>
      <c r="F76" s="43"/>
      <c r="G76" s="26"/>
      <c r="H76" s="2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22"/>
      <c r="AW76" s="22"/>
      <c r="AX76" s="22"/>
      <c r="AY76" s="22"/>
      <c r="AZ76" s="22"/>
      <c r="BA76" s="22"/>
    </row>
    <row r="77" spans="1:53" ht="12.75">
      <c r="A77" s="22" t="s">
        <v>164</v>
      </c>
      <c r="B77" s="22"/>
      <c r="C77" s="22"/>
      <c r="D77" s="22"/>
      <c r="E77" s="43"/>
      <c r="F77" s="43"/>
      <c r="G77" s="26"/>
      <c r="H77" s="2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22"/>
      <c r="AW77" s="22"/>
      <c r="AX77" s="22"/>
      <c r="AY77" s="22"/>
      <c r="AZ77" s="22"/>
      <c r="BA77" s="22"/>
    </row>
    <row r="78" spans="1:53" ht="12.75">
      <c r="A78" s="22" t="s">
        <v>166</v>
      </c>
      <c r="B78" s="22"/>
      <c r="C78" s="22"/>
      <c r="D78" s="22"/>
      <c r="E78" s="43"/>
      <c r="F78" s="43"/>
      <c r="G78" s="26"/>
      <c r="H78" s="26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22"/>
      <c r="AW78" s="22"/>
      <c r="AX78" s="22"/>
      <c r="AY78" s="22"/>
      <c r="AZ78" s="22"/>
      <c r="BA78" s="22"/>
    </row>
    <row r="79" spans="1:53" ht="12.75">
      <c r="A79" s="22" t="s">
        <v>155</v>
      </c>
      <c r="B79" s="22"/>
      <c r="C79" s="22"/>
      <c r="D79" s="22"/>
      <c r="E79" s="22"/>
      <c r="F79" s="43"/>
      <c r="G79" s="43">
        <v>900000</v>
      </c>
      <c r="H79" s="26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22"/>
      <c r="AW79" s="22"/>
      <c r="AX79" s="22"/>
      <c r="AY79" s="22"/>
      <c r="AZ79" s="22"/>
      <c r="BA79" s="22"/>
    </row>
    <row r="80" spans="1:53" ht="12.75">
      <c r="A80" s="22" t="s">
        <v>160</v>
      </c>
      <c r="B80" s="22"/>
      <c r="C80" s="22"/>
      <c r="D80" s="22"/>
      <c r="E80" s="22"/>
      <c r="F80" s="43"/>
      <c r="G80" s="74">
        <f>+E68-E70</f>
        <v>1003125</v>
      </c>
      <c r="H80" s="26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22"/>
      <c r="AW80" s="22"/>
      <c r="AX80" s="22"/>
      <c r="AY80" s="22"/>
      <c r="AZ80" s="22"/>
      <c r="BA80" s="22"/>
    </row>
    <row r="81" spans="1:53" ht="12.75">
      <c r="A81" s="22"/>
      <c r="B81" s="22"/>
      <c r="C81" s="22"/>
      <c r="D81" s="22"/>
      <c r="E81" s="22"/>
      <c r="F81" s="43"/>
      <c r="G81" s="43">
        <f>+G79-G80</f>
        <v>-103125</v>
      </c>
      <c r="H81" s="26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22"/>
      <c r="AW81" s="22"/>
      <c r="AX81" s="22"/>
      <c r="AY81" s="22"/>
      <c r="AZ81" s="22"/>
      <c r="BA81" s="22"/>
    </row>
    <row r="82" spans="1:53" ht="12.75">
      <c r="A82" s="22" t="s">
        <v>167</v>
      </c>
      <c r="B82" s="22"/>
      <c r="C82" s="22"/>
      <c r="D82" s="22"/>
      <c r="E82" s="43"/>
      <c r="F82" s="43"/>
      <c r="G82" s="26"/>
      <c r="H82" s="26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22"/>
      <c r="AW82" s="22"/>
      <c r="AX82" s="22"/>
      <c r="AY82" s="22"/>
      <c r="AZ82" s="22"/>
      <c r="BA82" s="22"/>
    </row>
    <row r="83" spans="1:53" ht="12.75">
      <c r="A83" s="22" t="s">
        <v>168</v>
      </c>
      <c r="B83" s="22"/>
      <c r="C83" s="22"/>
      <c r="D83" s="2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22"/>
      <c r="AW83" s="22"/>
      <c r="AX83" s="22"/>
      <c r="AY83" s="22"/>
      <c r="AZ83" s="22"/>
      <c r="BA83" s="22"/>
    </row>
    <row r="84" spans="1:53" ht="12.75">
      <c r="A84" s="22" t="s">
        <v>30</v>
      </c>
      <c r="B84" s="22"/>
      <c r="C84" s="22"/>
      <c r="D84" s="2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22"/>
      <c r="AW84" s="22"/>
      <c r="AX84" s="22"/>
      <c r="AY84" s="22"/>
      <c r="AZ84" s="22"/>
      <c r="BA84" s="22"/>
    </row>
    <row r="85" spans="1:53" ht="12.75">
      <c r="A85" s="22"/>
      <c r="B85" s="22"/>
      <c r="C85" s="22"/>
      <c r="D85" s="2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22"/>
      <c r="AW85" s="22"/>
      <c r="AX85" s="22"/>
      <c r="AY85" s="22"/>
      <c r="AZ85" s="22"/>
      <c r="BA85" s="22"/>
    </row>
    <row r="86" spans="6:53" ht="12.75"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22"/>
      <c r="AW86" s="22"/>
      <c r="AX86" s="22"/>
      <c r="AY86" s="22"/>
      <c r="AZ86" s="22"/>
      <c r="BA86" s="22"/>
    </row>
    <row r="87" spans="6:53" ht="12.75"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22"/>
      <c r="AW87" s="22"/>
      <c r="AX87" s="22"/>
      <c r="AY87" s="22"/>
      <c r="AZ87" s="22"/>
      <c r="BA87" s="22"/>
    </row>
    <row r="88" spans="6:53" ht="9.75" customHeight="1"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22"/>
      <c r="AW88" s="22"/>
      <c r="AX88" s="22"/>
      <c r="AY88" s="22"/>
      <c r="AZ88" s="22"/>
      <c r="BA88" s="22"/>
    </row>
    <row r="89" spans="6:53" ht="12.75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22"/>
      <c r="AW89" s="22"/>
      <c r="AX89" s="22"/>
      <c r="AY89" s="22"/>
      <c r="AZ89" s="22"/>
      <c r="BA89" s="22"/>
    </row>
    <row r="90" spans="6:53" ht="12.75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22"/>
      <c r="AW90" s="22"/>
      <c r="AX90" s="22"/>
      <c r="AY90" s="22"/>
      <c r="AZ90" s="22"/>
      <c r="BA90" s="22"/>
    </row>
    <row r="91" spans="6:53" ht="12.75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22"/>
      <c r="AW91" s="22"/>
      <c r="AX91" s="22"/>
      <c r="AY91" s="22"/>
      <c r="AZ91" s="22"/>
      <c r="BA91" s="22"/>
    </row>
    <row r="92" spans="6:53" ht="12.75"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22"/>
      <c r="AW92" s="22"/>
      <c r="AX92" s="22"/>
      <c r="AY92" s="22"/>
      <c r="AZ92" s="22"/>
      <c r="BA92" s="22"/>
    </row>
    <row r="93" spans="6:53" ht="12.75"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22"/>
      <c r="AW93" s="22"/>
      <c r="AX93" s="22"/>
      <c r="AY93" s="22"/>
      <c r="AZ93" s="22"/>
      <c r="BA93" s="22"/>
    </row>
    <row r="94" spans="6:53" ht="12.75"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22"/>
      <c r="AW94" s="22"/>
      <c r="AX94" s="22"/>
      <c r="AY94" s="22"/>
      <c r="AZ94" s="22"/>
      <c r="BA94" s="22"/>
    </row>
    <row r="95" spans="6:53" ht="12.75"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22"/>
      <c r="AW95" s="22"/>
      <c r="AX95" s="22"/>
      <c r="AY95" s="22"/>
      <c r="AZ95" s="22"/>
      <c r="BA95" s="22"/>
    </row>
    <row r="96" spans="6:53" ht="12.75"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22"/>
      <c r="AW96" s="22"/>
      <c r="AX96" s="22"/>
      <c r="AY96" s="22"/>
      <c r="AZ96" s="22"/>
      <c r="BA96" s="22"/>
    </row>
    <row r="97" spans="6:53" ht="12.75"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22"/>
      <c r="AW97" s="22"/>
      <c r="AX97" s="22"/>
      <c r="AY97" s="22"/>
      <c r="AZ97" s="22"/>
      <c r="BA97" s="22"/>
    </row>
    <row r="98" spans="1:53" ht="12.75">
      <c r="A98" s="22"/>
      <c r="B98" s="22"/>
      <c r="C98" s="22"/>
      <c r="D98" s="2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22"/>
      <c r="AW98" s="22"/>
      <c r="AX98" s="22"/>
      <c r="AY98" s="22"/>
      <c r="AZ98" s="22"/>
      <c r="BA98" s="22"/>
    </row>
    <row r="99" spans="1:53" ht="12.75">
      <c r="A99" s="22"/>
      <c r="B99" s="22"/>
      <c r="C99" s="22"/>
      <c r="D99" s="2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22"/>
      <c r="AW99" s="22"/>
      <c r="AX99" s="22"/>
      <c r="AY99" s="22"/>
      <c r="AZ99" s="22"/>
      <c r="BA99" s="22"/>
    </row>
    <row r="100" spans="1:53" ht="12.75">
      <c r="A100" s="22"/>
      <c r="B100" s="22"/>
      <c r="C100" s="22"/>
      <c r="D100" s="2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22"/>
      <c r="AW100" s="22"/>
      <c r="AX100" s="22"/>
      <c r="AY100" s="22"/>
      <c r="AZ100" s="22"/>
      <c r="BA100" s="22"/>
    </row>
    <row r="101" spans="1:53" ht="12.75">
      <c r="A101" s="22"/>
      <c r="B101" s="22"/>
      <c r="C101" s="22"/>
      <c r="D101" s="22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22"/>
      <c r="AW101" s="22"/>
      <c r="AX101" s="22"/>
      <c r="AY101" s="22"/>
      <c r="AZ101" s="22"/>
      <c r="BA101" s="22"/>
    </row>
    <row r="102" spans="1:53" ht="12.75">
      <c r="A102" s="22"/>
      <c r="B102" s="22"/>
      <c r="C102" s="22"/>
      <c r="D102" s="22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22"/>
      <c r="AW102" s="22"/>
      <c r="AX102" s="22"/>
      <c r="AY102" s="22"/>
      <c r="AZ102" s="22"/>
      <c r="BA102" s="22"/>
    </row>
    <row r="103" spans="1:53" ht="12.75">
      <c r="A103" s="22"/>
      <c r="B103" s="22"/>
      <c r="C103" s="22"/>
      <c r="D103" s="2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22"/>
      <c r="AW103" s="22"/>
      <c r="AX103" s="22"/>
      <c r="AY103" s="22"/>
      <c r="AZ103" s="22"/>
      <c r="BA103" s="22"/>
    </row>
    <row r="104" spans="1:53" ht="12.75">
      <c r="A104" s="22"/>
      <c r="B104" s="22"/>
      <c r="C104" s="22"/>
      <c r="D104" s="22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22"/>
      <c r="AW104" s="22"/>
      <c r="AX104" s="22"/>
      <c r="AY104" s="22"/>
      <c r="AZ104" s="22"/>
      <c r="BA104" s="22"/>
    </row>
    <row r="105" spans="1:53" ht="12.75">
      <c r="A105" s="22"/>
      <c r="B105" s="22"/>
      <c r="C105" s="22"/>
      <c r="D105" s="22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22"/>
      <c r="AW105" s="22"/>
      <c r="AX105" s="22"/>
      <c r="AY105" s="22"/>
      <c r="AZ105" s="22"/>
      <c r="BA105" s="22"/>
    </row>
    <row r="106" spans="1:53" ht="12.75">
      <c r="A106" s="22"/>
      <c r="B106" s="22"/>
      <c r="C106" s="22"/>
      <c r="D106" s="22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22"/>
      <c r="AW106" s="22"/>
      <c r="AX106" s="22"/>
      <c r="AY106" s="22"/>
      <c r="AZ106" s="22"/>
      <c r="BA106" s="22"/>
    </row>
    <row r="107" spans="1:53" ht="12.75">
      <c r="A107" s="22"/>
      <c r="B107" s="22"/>
      <c r="C107" s="22"/>
      <c r="D107" s="2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22"/>
      <c r="AW107" s="22"/>
      <c r="AX107" s="22"/>
      <c r="AY107" s="22"/>
      <c r="AZ107" s="22"/>
      <c r="BA107" s="22"/>
    </row>
    <row r="108" spans="1:53" ht="12.75">
      <c r="A108" s="22"/>
      <c r="B108" s="22"/>
      <c r="C108" s="22"/>
      <c r="D108" s="22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22"/>
      <c r="AW108" s="22"/>
      <c r="AX108" s="22"/>
      <c r="AY108" s="22"/>
      <c r="AZ108" s="22"/>
      <c r="BA108" s="22"/>
    </row>
    <row r="109" spans="1:53" ht="12.75">
      <c r="A109" s="22"/>
      <c r="B109" s="22"/>
      <c r="C109" s="22"/>
      <c r="D109" s="22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22"/>
      <c r="AW109" s="22"/>
      <c r="AX109" s="22"/>
      <c r="AY109" s="22"/>
      <c r="AZ109" s="22"/>
      <c r="BA109" s="22"/>
    </row>
    <row r="110" spans="1:53" ht="12.75">
      <c r="A110" s="22"/>
      <c r="B110" s="22"/>
      <c r="C110" s="22"/>
      <c r="D110" s="2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22"/>
      <c r="AW110" s="22"/>
      <c r="AX110" s="22"/>
      <c r="AY110" s="22"/>
      <c r="AZ110" s="22"/>
      <c r="BA110" s="22"/>
    </row>
    <row r="111" spans="1:53" ht="12.75">
      <c r="A111" s="22"/>
      <c r="B111" s="22"/>
      <c r="C111" s="22"/>
      <c r="D111" s="2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22"/>
      <c r="AW111" s="22"/>
      <c r="AX111" s="22"/>
      <c r="AY111" s="22"/>
      <c r="AZ111" s="22"/>
      <c r="BA111" s="22"/>
    </row>
    <row r="112" spans="1:53" ht="12.75">
      <c r="A112" s="22"/>
      <c r="B112" s="22"/>
      <c r="C112" s="22"/>
      <c r="D112" s="2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22"/>
      <c r="AW112" s="22"/>
      <c r="AX112" s="22"/>
      <c r="AY112" s="22"/>
      <c r="AZ112" s="22"/>
      <c r="BA112" s="22"/>
    </row>
    <row r="113" spans="1:53" ht="12.75">
      <c r="A113" s="22"/>
      <c r="B113" s="22"/>
      <c r="C113" s="22"/>
      <c r="D113" s="2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22"/>
      <c r="AW113" s="22"/>
      <c r="AX113" s="22"/>
      <c r="AY113" s="22"/>
      <c r="AZ113" s="22"/>
      <c r="BA113" s="22"/>
    </row>
    <row r="114" spans="1:53" ht="12.75">
      <c r="A114" s="22"/>
      <c r="B114" s="22"/>
      <c r="C114" s="22"/>
      <c r="D114" s="2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22"/>
      <c r="AW114" s="22"/>
      <c r="AX114" s="22"/>
      <c r="AY114" s="22"/>
      <c r="AZ114" s="22"/>
      <c r="BA114" s="22"/>
    </row>
    <row r="115" spans="1:53" ht="12.75">
      <c r="A115" s="22"/>
      <c r="B115" s="22"/>
      <c r="C115" s="22"/>
      <c r="D115" s="22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22"/>
      <c r="AW115" s="22"/>
      <c r="AX115" s="22"/>
      <c r="AY115" s="22"/>
      <c r="AZ115" s="22"/>
      <c r="BA115" s="22"/>
    </row>
    <row r="116" spans="1:53" ht="12.75">
      <c r="A116" s="22"/>
      <c r="B116" s="22"/>
      <c r="C116" s="22"/>
      <c r="D116" s="2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22"/>
      <c r="AW116" s="22"/>
      <c r="AX116" s="22"/>
      <c r="AY116" s="22"/>
      <c r="AZ116" s="22"/>
      <c r="BA116" s="22"/>
    </row>
    <row r="117" spans="1:53" ht="12.75">
      <c r="A117" s="22"/>
      <c r="B117" s="22"/>
      <c r="C117" s="22"/>
      <c r="D117" s="2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22"/>
      <c r="AW117" s="22"/>
      <c r="AX117" s="22"/>
      <c r="AY117" s="22"/>
      <c r="AZ117" s="22"/>
      <c r="BA117" s="22"/>
    </row>
    <row r="118" spans="1:53" ht="12.75">
      <c r="A118" s="22"/>
      <c r="B118" s="22"/>
      <c r="C118" s="22"/>
      <c r="D118" s="2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22"/>
      <c r="AW118" s="22"/>
      <c r="AX118" s="22"/>
      <c r="AY118" s="22"/>
      <c r="AZ118" s="22"/>
      <c r="BA118" s="22"/>
    </row>
    <row r="119" spans="1:53" ht="12.75">
      <c r="A119" s="22"/>
      <c r="B119" s="22"/>
      <c r="C119" s="22"/>
      <c r="D119" s="2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22"/>
      <c r="AW119" s="22"/>
      <c r="AX119" s="22"/>
      <c r="AY119" s="22"/>
      <c r="AZ119" s="22"/>
      <c r="BA119" s="22"/>
    </row>
    <row r="120" spans="1:53" ht="12.75">
      <c r="A120" s="22"/>
      <c r="B120" s="22"/>
      <c r="C120" s="22"/>
      <c r="D120" s="2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22"/>
      <c r="AW120" s="22"/>
      <c r="AX120" s="22"/>
      <c r="AY120" s="22"/>
      <c r="AZ120" s="22"/>
      <c r="BA120" s="22"/>
    </row>
    <row r="121" spans="1:53" ht="12.75">
      <c r="A121" s="22"/>
      <c r="B121" s="22"/>
      <c r="C121" s="22"/>
      <c r="D121" s="22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22"/>
      <c r="AW121" s="22"/>
      <c r="AX121" s="22"/>
      <c r="AY121" s="22"/>
      <c r="AZ121" s="22"/>
      <c r="BA121" s="22"/>
    </row>
    <row r="122" spans="1:53" ht="12.75">
      <c r="A122" s="22"/>
      <c r="B122" s="22"/>
      <c r="C122" s="22"/>
      <c r="D122" s="2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22"/>
      <c r="AW122" s="22"/>
      <c r="AX122" s="22"/>
      <c r="AY122" s="22"/>
      <c r="AZ122" s="22"/>
      <c r="BA122" s="22"/>
    </row>
    <row r="123" spans="1:53" ht="12.75">
      <c r="A123" s="22"/>
      <c r="B123" s="22"/>
      <c r="C123" s="22"/>
      <c r="D123" s="2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22"/>
      <c r="AW123" s="22"/>
      <c r="AX123" s="22"/>
      <c r="AY123" s="22"/>
      <c r="AZ123" s="22"/>
      <c r="BA123" s="22"/>
    </row>
    <row r="124" spans="1:53" ht="12.75">
      <c r="A124" s="22"/>
      <c r="B124" s="22"/>
      <c r="C124" s="22"/>
      <c r="D124" s="2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22"/>
      <c r="AW124" s="22"/>
      <c r="AX124" s="22"/>
      <c r="AY124" s="22"/>
      <c r="AZ124" s="22"/>
      <c r="BA124" s="22"/>
    </row>
    <row r="125" spans="1:53" ht="12.75">
      <c r="A125" s="22"/>
      <c r="B125" s="22"/>
      <c r="C125" s="22"/>
      <c r="D125" s="2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22"/>
      <c r="AW125" s="22"/>
      <c r="AX125" s="22"/>
      <c r="AY125" s="22"/>
      <c r="AZ125" s="22"/>
      <c r="BA125" s="22"/>
    </row>
    <row r="126" spans="1:53" ht="12.75">
      <c r="A126" s="22"/>
      <c r="B126" s="22"/>
      <c r="C126" s="22"/>
      <c r="D126" s="2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22"/>
      <c r="AW126" s="22"/>
      <c r="AX126" s="22"/>
      <c r="AY126" s="22"/>
      <c r="AZ126" s="22"/>
      <c r="BA126" s="22"/>
    </row>
    <row r="127" spans="1:53" ht="12.75">
      <c r="A127" s="22"/>
      <c r="B127" s="22"/>
      <c r="C127" s="22"/>
      <c r="D127" s="2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22"/>
      <c r="AW127" s="22"/>
      <c r="AX127" s="22"/>
      <c r="AY127" s="22"/>
      <c r="AZ127" s="22"/>
      <c r="BA127" s="22"/>
    </row>
    <row r="128" spans="1:53" ht="12.75">
      <c r="A128" s="22"/>
      <c r="B128" s="22"/>
      <c r="C128" s="22"/>
      <c r="D128" s="2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22"/>
      <c r="AW128" s="22"/>
      <c r="AX128" s="22"/>
      <c r="AY128" s="22"/>
      <c r="AZ128" s="22"/>
      <c r="BA128" s="22"/>
    </row>
    <row r="129" spans="1:53" ht="12.75">
      <c r="A129" s="22"/>
      <c r="B129" s="22"/>
      <c r="C129" s="22"/>
      <c r="D129" s="2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22"/>
      <c r="AW129" s="22"/>
      <c r="AX129" s="22"/>
      <c r="AY129" s="22"/>
      <c r="AZ129" s="22"/>
      <c r="BA129" s="22"/>
    </row>
    <row r="130" spans="1:53" ht="12.75">
      <c r="A130" s="22"/>
      <c r="B130" s="22"/>
      <c r="C130" s="22"/>
      <c r="D130" s="2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22"/>
      <c r="AW130" s="22"/>
      <c r="AX130" s="22"/>
      <c r="AY130" s="22"/>
      <c r="AZ130" s="22"/>
      <c r="BA130" s="22"/>
    </row>
    <row r="131" spans="1:53" ht="12.75">
      <c r="A131" s="22"/>
      <c r="B131" s="22"/>
      <c r="C131" s="22"/>
      <c r="D131" s="2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22"/>
      <c r="AW131" s="22"/>
      <c r="AX131" s="22"/>
      <c r="AY131" s="22"/>
      <c r="AZ131" s="22"/>
      <c r="BA131" s="22"/>
    </row>
    <row r="132" spans="1:53" ht="12.75">
      <c r="A132" s="22"/>
      <c r="B132" s="22"/>
      <c r="C132" s="22"/>
      <c r="D132" s="2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22"/>
      <c r="AW132" s="22"/>
      <c r="AX132" s="22"/>
      <c r="AY132" s="22"/>
      <c r="AZ132" s="22"/>
      <c r="BA132" s="22"/>
    </row>
    <row r="133" spans="1:53" ht="12.75">
      <c r="A133" s="22"/>
      <c r="B133" s="22"/>
      <c r="C133" s="22"/>
      <c r="D133" s="2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22"/>
      <c r="AW133" s="22"/>
      <c r="AX133" s="22"/>
      <c r="AY133" s="22"/>
      <c r="AZ133" s="22"/>
      <c r="BA133" s="22"/>
    </row>
    <row r="134" spans="1:53" ht="12.75">
      <c r="A134" s="22"/>
      <c r="B134" s="22"/>
      <c r="C134" s="22"/>
      <c r="D134" s="22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22"/>
      <c r="AW134" s="22"/>
      <c r="AX134" s="22"/>
      <c r="AY134" s="22"/>
      <c r="AZ134" s="22"/>
      <c r="BA134" s="22"/>
    </row>
    <row r="135" spans="1:53" ht="12.75">
      <c r="A135" s="22"/>
      <c r="B135" s="22"/>
      <c r="C135" s="22"/>
      <c r="D135" s="2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22"/>
      <c r="AW135" s="22"/>
      <c r="AX135" s="22"/>
      <c r="AY135" s="22"/>
      <c r="AZ135" s="22"/>
      <c r="BA135" s="22"/>
    </row>
    <row r="136" spans="1:53" ht="12.75">
      <c r="A136" s="22"/>
      <c r="B136" s="22"/>
      <c r="C136" s="22"/>
      <c r="D136" s="2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22"/>
      <c r="AW136" s="22"/>
      <c r="AX136" s="22"/>
      <c r="AY136" s="22"/>
      <c r="AZ136" s="22"/>
      <c r="BA136" s="22"/>
    </row>
    <row r="137" spans="1:53" ht="12.75">
      <c r="A137" s="22"/>
      <c r="B137" s="22"/>
      <c r="C137" s="22"/>
      <c r="D137" s="2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22"/>
      <c r="AW137" s="22"/>
      <c r="AX137" s="22"/>
      <c r="AY137" s="22"/>
      <c r="AZ137" s="22"/>
      <c r="BA137" s="22"/>
    </row>
    <row r="138" spans="1:53" ht="12.75">
      <c r="A138" s="22"/>
      <c r="B138" s="22"/>
      <c r="C138" s="22"/>
      <c r="D138" s="2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22"/>
      <c r="AW138" s="22"/>
      <c r="AX138" s="22"/>
      <c r="AY138" s="22"/>
      <c r="AZ138" s="22"/>
      <c r="BA138" s="22"/>
    </row>
    <row r="139" spans="1:53" ht="12.75">
      <c r="A139" s="22"/>
      <c r="B139" s="22"/>
      <c r="C139" s="22"/>
      <c r="D139" s="22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22"/>
      <c r="AW139" s="22"/>
      <c r="AX139" s="22"/>
      <c r="AY139" s="22"/>
      <c r="AZ139" s="22"/>
      <c r="BA139" s="22"/>
    </row>
    <row r="140" spans="1:53" ht="12.75">
      <c r="A140" s="22"/>
      <c r="B140" s="22"/>
      <c r="C140" s="22"/>
      <c r="D140" s="2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22"/>
      <c r="AW140" s="22"/>
      <c r="AX140" s="22"/>
      <c r="AY140" s="22"/>
      <c r="AZ140" s="22"/>
      <c r="BA140" s="22"/>
    </row>
    <row r="141" spans="1:53" ht="12.75">
      <c r="A141" s="22"/>
      <c r="B141" s="22"/>
      <c r="C141" s="22"/>
      <c r="D141" s="2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22"/>
      <c r="AW141" s="22"/>
      <c r="AX141" s="22"/>
      <c r="AY141" s="22"/>
      <c r="AZ141" s="22"/>
      <c r="BA141" s="22"/>
    </row>
    <row r="142" spans="1:53" ht="12.75">
      <c r="A142" s="22"/>
      <c r="B142" s="22"/>
      <c r="C142" s="22"/>
      <c r="D142" s="22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22"/>
      <c r="AW142" s="22"/>
      <c r="AX142" s="22"/>
      <c r="AY142" s="22"/>
      <c r="AZ142" s="22"/>
      <c r="BA142" s="22"/>
    </row>
    <row r="143" spans="1:53" ht="12.75">
      <c r="A143" s="22"/>
      <c r="B143" s="22"/>
      <c r="C143" s="22"/>
      <c r="D143" s="22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22"/>
      <c r="AW143" s="22"/>
      <c r="AX143" s="22"/>
      <c r="AY143" s="22"/>
      <c r="AZ143" s="22"/>
      <c r="BA143" s="22"/>
    </row>
    <row r="144" spans="1:53" ht="12.75">
      <c r="A144" s="22"/>
      <c r="B144" s="22"/>
      <c r="C144" s="22"/>
      <c r="D144" s="22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22"/>
      <c r="AW144" s="22"/>
      <c r="AX144" s="22"/>
      <c r="AY144" s="22"/>
      <c r="AZ144" s="22"/>
      <c r="BA144" s="22"/>
    </row>
    <row r="145" spans="1:53" ht="12.75">
      <c r="A145" s="22"/>
      <c r="B145" s="22"/>
      <c r="C145" s="22"/>
      <c r="D145" s="22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22"/>
      <c r="AW145" s="22"/>
      <c r="AX145" s="22"/>
      <c r="AY145" s="22"/>
      <c r="AZ145" s="22"/>
      <c r="BA145" s="22"/>
    </row>
    <row r="146" spans="1:53" ht="12.75">
      <c r="A146" s="22"/>
      <c r="B146" s="22"/>
      <c r="C146" s="22"/>
      <c r="D146" s="2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22"/>
      <c r="AW146" s="22"/>
      <c r="AX146" s="22"/>
      <c r="AY146" s="22"/>
      <c r="AZ146" s="22"/>
      <c r="BA146" s="22"/>
    </row>
    <row r="147" spans="1:53" ht="12.75">
      <c r="A147" s="22"/>
      <c r="B147" s="22"/>
      <c r="C147" s="22"/>
      <c r="D147" s="22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22"/>
      <c r="AW147" s="22"/>
      <c r="AX147" s="22"/>
      <c r="AY147" s="22"/>
      <c r="AZ147" s="22"/>
      <c r="BA147" s="22"/>
    </row>
    <row r="148" spans="1:53" ht="12.75">
      <c r="A148" s="22"/>
      <c r="B148" s="22"/>
      <c r="C148" s="22"/>
      <c r="D148" s="2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22"/>
      <c r="AW148" s="22"/>
      <c r="AX148" s="22"/>
      <c r="AY148" s="22"/>
      <c r="AZ148" s="22"/>
      <c r="BA148" s="22"/>
    </row>
    <row r="149" spans="1:53" ht="12.75">
      <c r="A149" s="22"/>
      <c r="B149" s="22"/>
      <c r="C149" s="22"/>
      <c r="D149" s="22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22"/>
      <c r="AW149" s="22"/>
      <c r="AX149" s="22"/>
      <c r="AY149" s="22"/>
      <c r="AZ149" s="22"/>
      <c r="BA149" s="22"/>
    </row>
    <row r="150" spans="1:53" ht="12.75">
      <c r="A150" s="22"/>
      <c r="B150" s="22"/>
      <c r="C150" s="22"/>
      <c r="D150" s="2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22"/>
      <c r="AW150" s="22"/>
      <c r="AX150" s="22"/>
      <c r="AY150" s="22"/>
      <c r="AZ150" s="22"/>
      <c r="BA150" s="22"/>
    </row>
    <row r="151" spans="1:53" ht="12.75">
      <c r="A151" s="22"/>
      <c r="B151" s="22"/>
      <c r="C151" s="22"/>
      <c r="D151" s="22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22"/>
      <c r="AW151" s="22"/>
      <c r="AX151" s="22"/>
      <c r="AY151" s="22"/>
      <c r="AZ151" s="22"/>
      <c r="BA151" s="22"/>
    </row>
    <row r="152" spans="1:53" ht="12.75">
      <c r="A152" s="22"/>
      <c r="B152" s="22"/>
      <c r="C152" s="22"/>
      <c r="D152" s="22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22"/>
      <c r="AW152" s="22"/>
      <c r="AX152" s="22"/>
      <c r="AY152" s="22"/>
      <c r="AZ152" s="22"/>
      <c r="BA152" s="22"/>
    </row>
    <row r="153" spans="1:53" ht="12.75">
      <c r="A153" s="22"/>
      <c r="B153" s="22"/>
      <c r="C153" s="22"/>
      <c r="D153" s="2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22"/>
      <c r="AW153" s="22"/>
      <c r="AX153" s="22"/>
      <c r="AY153" s="22"/>
      <c r="AZ153" s="22"/>
      <c r="BA153" s="22"/>
    </row>
    <row r="154" spans="1:53" ht="12.75">
      <c r="A154" s="22"/>
      <c r="B154" s="22"/>
      <c r="C154" s="22"/>
      <c r="D154" s="2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22"/>
      <c r="AW154" s="22"/>
      <c r="AX154" s="22"/>
      <c r="AY154" s="22"/>
      <c r="AZ154" s="22"/>
      <c r="BA154" s="22"/>
    </row>
    <row r="155" spans="1:53" ht="12.75">
      <c r="A155" s="22"/>
      <c r="B155" s="22"/>
      <c r="C155" s="22"/>
      <c r="D155" s="2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22"/>
      <c r="AW155" s="22"/>
      <c r="AX155" s="22"/>
      <c r="AY155" s="22"/>
      <c r="AZ155" s="22"/>
      <c r="BA155" s="22"/>
    </row>
    <row r="156" spans="1:53" ht="12.75">
      <c r="A156" s="22"/>
      <c r="B156" s="22"/>
      <c r="C156" s="22"/>
      <c r="D156" s="2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22"/>
      <c r="AW156" s="22"/>
      <c r="AX156" s="22"/>
      <c r="AY156" s="22"/>
      <c r="AZ156" s="22"/>
      <c r="BA156" s="22"/>
    </row>
    <row r="157" spans="1:53" ht="12.75">
      <c r="A157" s="22"/>
      <c r="B157" s="22"/>
      <c r="C157" s="22"/>
      <c r="D157" s="2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22"/>
      <c r="AW157" s="22"/>
      <c r="AX157" s="22"/>
      <c r="AY157" s="22"/>
      <c r="AZ157" s="22"/>
      <c r="BA157" s="22"/>
    </row>
    <row r="158" spans="1:53" ht="12.75">
      <c r="A158" s="22"/>
      <c r="B158" s="22"/>
      <c r="C158" s="22"/>
      <c r="D158" s="2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22"/>
      <c r="AW158" s="22"/>
      <c r="AX158" s="22"/>
      <c r="AY158" s="22"/>
      <c r="AZ158" s="22"/>
      <c r="BA158" s="22"/>
    </row>
    <row r="159" spans="1:53" ht="12.75">
      <c r="A159" s="22"/>
      <c r="B159" s="22"/>
      <c r="C159" s="22"/>
      <c r="D159" s="2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22"/>
      <c r="AW159" s="22"/>
      <c r="AX159" s="22"/>
      <c r="AY159" s="22"/>
      <c r="AZ159" s="22"/>
      <c r="BA159" s="22"/>
    </row>
    <row r="160" spans="1:53" ht="12.75">
      <c r="A160" s="22"/>
      <c r="B160" s="22"/>
      <c r="C160" s="22"/>
      <c r="D160" s="2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22"/>
      <c r="AW160" s="22"/>
      <c r="AX160" s="22"/>
      <c r="AY160" s="22"/>
      <c r="AZ160" s="22"/>
      <c r="BA160" s="22"/>
    </row>
    <row r="161" spans="1:53" ht="12.75">
      <c r="A161" s="22"/>
      <c r="B161" s="22"/>
      <c r="C161" s="22"/>
      <c r="D161" s="2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22"/>
      <c r="AW161" s="22"/>
      <c r="AX161" s="22"/>
      <c r="AY161" s="22"/>
      <c r="AZ161" s="22"/>
      <c r="BA161" s="22"/>
    </row>
    <row r="162" spans="1:53" ht="12.75">
      <c r="A162" s="22"/>
      <c r="B162" s="22"/>
      <c r="C162" s="22"/>
      <c r="D162" s="22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22"/>
      <c r="AW162" s="22"/>
      <c r="AX162" s="22"/>
      <c r="AY162" s="22"/>
      <c r="AZ162" s="22"/>
      <c r="BA162" s="22"/>
    </row>
    <row r="163" spans="1:53" ht="12.75">
      <c r="A163" s="22"/>
      <c r="B163" s="22"/>
      <c r="C163" s="22"/>
      <c r="D163" s="22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22"/>
      <c r="AW163" s="22"/>
      <c r="AX163" s="22"/>
      <c r="AY163" s="22"/>
      <c r="AZ163" s="22"/>
      <c r="BA163" s="22"/>
    </row>
    <row r="164" spans="1:53" ht="12.75">
      <c r="A164" s="22"/>
      <c r="B164" s="22"/>
      <c r="C164" s="22"/>
      <c r="D164" s="2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22"/>
      <c r="AW164" s="22"/>
      <c r="AX164" s="22"/>
      <c r="AY164" s="22"/>
      <c r="AZ164" s="22"/>
      <c r="BA164" s="22"/>
    </row>
    <row r="165" spans="1:53" ht="12.75">
      <c r="A165" s="22"/>
      <c r="B165" s="22"/>
      <c r="C165" s="22"/>
      <c r="D165" s="2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22"/>
      <c r="AW165" s="22"/>
      <c r="AX165" s="22"/>
      <c r="AY165" s="22"/>
      <c r="AZ165" s="22"/>
      <c r="BA165" s="22"/>
    </row>
    <row r="166" spans="1:53" ht="12.75">
      <c r="A166" s="22"/>
      <c r="B166" s="22"/>
      <c r="C166" s="22"/>
      <c r="D166" s="22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22"/>
      <c r="AW166" s="22"/>
      <c r="AX166" s="22"/>
      <c r="AY166" s="22"/>
      <c r="AZ166" s="22"/>
      <c r="BA166" s="22"/>
    </row>
    <row r="167" spans="1:53" ht="12.75">
      <c r="A167" s="22"/>
      <c r="B167" s="22"/>
      <c r="C167" s="22"/>
      <c r="D167" s="22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22"/>
      <c r="AW167" s="22"/>
      <c r="AX167" s="22"/>
      <c r="AY167" s="22"/>
      <c r="AZ167" s="22"/>
      <c r="BA167" s="22"/>
    </row>
    <row r="168" spans="1:53" ht="12.75">
      <c r="A168" s="22"/>
      <c r="B168" s="22"/>
      <c r="C168" s="22"/>
      <c r="D168" s="22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22"/>
      <c r="AW168" s="22"/>
      <c r="AX168" s="22"/>
      <c r="AY168" s="22"/>
      <c r="AZ168" s="22"/>
      <c r="BA168" s="22"/>
    </row>
    <row r="169" spans="1:53" ht="12.75">
      <c r="A169" s="22"/>
      <c r="B169" s="22"/>
      <c r="C169" s="22"/>
      <c r="D169" s="22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22"/>
      <c r="AW169" s="22"/>
      <c r="AX169" s="22"/>
      <c r="AY169" s="22"/>
      <c r="AZ169" s="22"/>
      <c r="BA169" s="22"/>
    </row>
    <row r="170" spans="1:53" ht="12.75">
      <c r="A170" s="22"/>
      <c r="B170" s="22"/>
      <c r="C170" s="22"/>
      <c r="D170" s="22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22"/>
      <c r="AW170" s="22"/>
      <c r="AX170" s="22"/>
      <c r="AY170" s="22"/>
      <c r="AZ170" s="22"/>
      <c r="BA170" s="22"/>
    </row>
    <row r="171" spans="1:53" ht="12.75">
      <c r="A171" s="22"/>
      <c r="B171" s="22"/>
      <c r="C171" s="22"/>
      <c r="D171" s="22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22"/>
      <c r="AW171" s="22"/>
      <c r="AX171" s="22"/>
      <c r="AY171" s="22"/>
      <c r="AZ171" s="22"/>
      <c r="BA171" s="22"/>
    </row>
    <row r="172" spans="1:53" ht="12.75">
      <c r="A172" s="22"/>
      <c r="B172" s="22"/>
      <c r="C172" s="22"/>
      <c r="D172" s="22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22"/>
      <c r="AW172" s="22"/>
      <c r="AX172" s="22"/>
      <c r="AY172" s="22"/>
      <c r="AZ172" s="22"/>
      <c r="BA172" s="22"/>
    </row>
    <row r="173" spans="1:53" ht="12.75">
      <c r="A173" s="22"/>
      <c r="B173" s="22"/>
      <c r="C173" s="22"/>
      <c r="D173" s="22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22"/>
      <c r="AW173" s="22"/>
      <c r="AX173" s="22"/>
      <c r="AY173" s="22"/>
      <c r="AZ173" s="22"/>
      <c r="BA173" s="22"/>
    </row>
    <row r="174" spans="1:53" ht="12.75">
      <c r="A174" s="22"/>
      <c r="B174" s="22"/>
      <c r="C174" s="22"/>
      <c r="D174" s="22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22"/>
      <c r="AW174" s="22"/>
      <c r="AX174" s="22"/>
      <c r="AY174" s="22"/>
      <c r="AZ174" s="22"/>
      <c r="BA174" s="22"/>
    </row>
    <row r="175" spans="1:53" ht="12.75">
      <c r="A175" s="22"/>
      <c r="B175" s="22"/>
      <c r="C175" s="22"/>
      <c r="D175" s="2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22"/>
      <c r="AW175" s="22"/>
      <c r="AX175" s="22"/>
      <c r="AY175" s="22"/>
      <c r="AZ175" s="22"/>
      <c r="BA175" s="22"/>
    </row>
    <row r="176" spans="1:53" ht="12.75">
      <c r="A176" s="22"/>
      <c r="B176" s="22"/>
      <c r="C176" s="22"/>
      <c r="D176" s="22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22"/>
      <c r="AW176" s="22"/>
      <c r="AX176" s="22"/>
      <c r="AY176" s="22"/>
      <c r="AZ176" s="22"/>
      <c r="BA176" s="22"/>
    </row>
    <row r="177" spans="1:53" ht="12.75">
      <c r="A177" s="22"/>
      <c r="B177" s="22"/>
      <c r="C177" s="22"/>
      <c r="D177" s="22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22"/>
      <c r="AW177" s="22"/>
      <c r="AX177" s="22"/>
      <c r="AY177" s="22"/>
      <c r="AZ177" s="22"/>
      <c r="BA177" s="22"/>
    </row>
    <row r="178" spans="1:53" ht="12.75">
      <c r="A178" s="22"/>
      <c r="B178" s="22"/>
      <c r="C178" s="22"/>
      <c r="D178" s="22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22"/>
      <c r="AW178" s="22"/>
      <c r="AX178" s="22"/>
      <c r="AY178" s="22"/>
      <c r="AZ178" s="22"/>
      <c r="BA178" s="22"/>
    </row>
    <row r="179" spans="1:53" ht="12.75">
      <c r="A179" s="22"/>
      <c r="B179" s="22"/>
      <c r="C179" s="22"/>
      <c r="D179" s="2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22"/>
      <c r="AW179" s="22"/>
      <c r="AX179" s="22"/>
      <c r="AY179" s="22"/>
      <c r="AZ179" s="22"/>
      <c r="BA179" s="22"/>
    </row>
    <row r="180" spans="1:53" ht="12.75">
      <c r="A180" s="22"/>
      <c r="B180" s="22"/>
      <c r="C180" s="22"/>
      <c r="D180" s="2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22"/>
      <c r="AW180" s="22"/>
      <c r="AX180" s="22"/>
      <c r="AY180" s="22"/>
      <c r="AZ180" s="22"/>
      <c r="BA180" s="22"/>
    </row>
    <row r="181" spans="1:53" ht="12.75">
      <c r="A181" s="22"/>
      <c r="B181" s="22"/>
      <c r="C181" s="22"/>
      <c r="D181" s="22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22"/>
      <c r="AW181" s="22"/>
      <c r="AX181" s="22"/>
      <c r="AY181" s="22"/>
      <c r="AZ181" s="22"/>
      <c r="BA181" s="22"/>
    </row>
    <row r="182" spans="1:53" ht="12.75">
      <c r="A182" s="22"/>
      <c r="B182" s="22"/>
      <c r="C182" s="22"/>
      <c r="D182" s="22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22"/>
      <c r="AW182" s="22"/>
      <c r="AX182" s="22"/>
      <c r="AY182" s="22"/>
      <c r="AZ182" s="22"/>
      <c r="BA182" s="22"/>
    </row>
    <row r="183" spans="1:53" ht="12.75">
      <c r="A183" s="22"/>
      <c r="B183" s="22"/>
      <c r="C183" s="22"/>
      <c r="D183" s="22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22"/>
      <c r="AW183" s="22"/>
      <c r="AX183" s="22"/>
      <c r="AY183" s="22"/>
      <c r="AZ183" s="22"/>
      <c r="BA183" s="22"/>
    </row>
    <row r="184" spans="1:53" ht="12.75">
      <c r="A184" s="22"/>
      <c r="B184" s="22"/>
      <c r="C184" s="22"/>
      <c r="D184" s="22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22"/>
      <c r="AW184" s="22"/>
      <c r="AX184" s="22"/>
      <c r="AY184" s="22"/>
      <c r="AZ184" s="22"/>
      <c r="BA184" s="22"/>
    </row>
    <row r="185" spans="1:53" ht="12.75">
      <c r="A185" s="22"/>
      <c r="B185" s="22"/>
      <c r="C185" s="22"/>
      <c r="D185" s="22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22"/>
      <c r="AW185" s="22"/>
      <c r="AX185" s="22"/>
      <c r="AY185" s="22"/>
      <c r="AZ185" s="22"/>
      <c r="BA185" s="22"/>
    </row>
    <row r="186" spans="1:53" ht="12.75">
      <c r="A186" s="22"/>
      <c r="B186" s="22"/>
      <c r="C186" s="22"/>
      <c r="D186" s="22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22"/>
      <c r="AW186" s="22"/>
      <c r="AX186" s="22"/>
      <c r="AY186" s="22"/>
      <c r="AZ186" s="22"/>
      <c r="BA186" s="22"/>
    </row>
    <row r="187" spans="1:53" ht="12.75">
      <c r="A187" s="22"/>
      <c r="B187" s="22"/>
      <c r="C187" s="22"/>
      <c r="D187" s="22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22"/>
      <c r="AW187" s="22"/>
      <c r="AX187" s="22"/>
      <c r="AY187" s="22"/>
      <c r="AZ187" s="22"/>
      <c r="BA187" s="22"/>
    </row>
    <row r="188" spans="1:53" ht="12.75">
      <c r="A188" s="22"/>
      <c r="B188" s="22"/>
      <c r="C188" s="22"/>
      <c r="D188" s="22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22"/>
      <c r="AW188" s="22"/>
      <c r="AX188" s="22"/>
      <c r="AY188" s="22"/>
      <c r="AZ188" s="22"/>
      <c r="BA188" s="22"/>
    </row>
    <row r="189" spans="1:53" ht="12.75">
      <c r="A189" s="22"/>
      <c r="B189" s="22"/>
      <c r="C189" s="22"/>
      <c r="D189" s="22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22"/>
      <c r="AW189" s="22"/>
      <c r="AX189" s="22"/>
      <c r="AY189" s="22"/>
      <c r="AZ189" s="22"/>
      <c r="BA189" s="22"/>
    </row>
    <row r="190" spans="1:53" ht="12.75">
      <c r="A190" s="22"/>
      <c r="B190" s="22"/>
      <c r="C190" s="22"/>
      <c r="D190" s="22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22"/>
      <c r="AW190" s="22"/>
      <c r="AX190" s="22"/>
      <c r="AY190" s="22"/>
      <c r="AZ190" s="22"/>
      <c r="BA190" s="22"/>
    </row>
    <row r="191" spans="1:53" ht="12.75">
      <c r="A191" s="22"/>
      <c r="B191" s="22"/>
      <c r="C191" s="22"/>
      <c r="D191" s="22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22"/>
      <c r="AW191" s="22"/>
      <c r="AX191" s="22"/>
      <c r="AY191" s="22"/>
      <c r="AZ191" s="22"/>
      <c r="BA191" s="22"/>
    </row>
    <row r="192" spans="1:53" ht="12.75">
      <c r="A192" s="22"/>
      <c r="B192" s="22"/>
      <c r="C192" s="22"/>
      <c r="D192" s="22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22"/>
      <c r="AW192" s="22"/>
      <c r="AX192" s="22"/>
      <c r="AY192" s="22"/>
      <c r="AZ192" s="22"/>
      <c r="BA192" s="22"/>
    </row>
    <row r="193" spans="1:53" ht="12.75">
      <c r="A193" s="22"/>
      <c r="B193" s="22"/>
      <c r="C193" s="22"/>
      <c r="D193" s="22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22"/>
      <c r="AW193" s="22"/>
      <c r="AX193" s="22"/>
      <c r="AY193" s="22"/>
      <c r="AZ193" s="22"/>
      <c r="BA193" s="22"/>
    </row>
    <row r="194" spans="5:47" ht="12.75"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</row>
    <row r="195" spans="5:47" ht="12.75"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</row>
    <row r="196" spans="5:47" ht="12.75"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</row>
    <row r="197" spans="5:47" ht="12.75"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</row>
    <row r="198" spans="5:47" ht="12.75"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</row>
    <row r="199" spans="5:47" ht="12.75"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</row>
    <row r="200" spans="5:47" ht="12.75"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</row>
    <row r="201" spans="5:47" ht="12.75"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</row>
    <row r="202" spans="5:47" ht="12.75"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</row>
    <row r="203" spans="5:47" ht="12.75"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</row>
    <row r="204" spans="5:47" ht="12.75"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</row>
    <row r="205" spans="5:47" ht="12.75"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</row>
    <row r="206" spans="5:47" ht="12.75"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</row>
    <row r="207" spans="5:47" ht="12.75"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</row>
    <row r="208" spans="5:47" ht="12.75"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</row>
    <row r="209" spans="5:47" ht="12.75"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</row>
    <row r="210" spans="5:47" ht="12.75"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</row>
    <row r="211" spans="5:47" ht="12.75"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</row>
    <row r="212" spans="5:47" ht="12.75"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</row>
    <row r="213" spans="5:47" ht="12.75"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</row>
    <row r="214" spans="5:47" ht="12.75"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</row>
    <row r="215" spans="5:47" ht="12.75"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</row>
    <row r="216" spans="5:47" ht="12.75"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</row>
    <row r="217" spans="5:47" ht="12.75"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</row>
    <row r="218" spans="5:47" ht="12.75"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</row>
    <row r="219" spans="5:47" ht="12.75"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</row>
    <row r="220" spans="5:47" ht="12.75"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</row>
    <row r="221" spans="5:47" ht="12.75"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</row>
    <row r="222" spans="5:47" ht="12.75"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</row>
    <row r="223" spans="5:47" ht="12.75"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</row>
    <row r="224" spans="5:47" ht="12.75"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</row>
    <row r="225" spans="5:47" ht="12.75"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</row>
    <row r="226" spans="5:47" ht="12.75"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</row>
    <row r="227" spans="5:47" ht="12.75"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</row>
    <row r="228" spans="5:47" ht="12.75"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</row>
    <row r="229" spans="5:47" ht="12.75"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</row>
    <row r="230" spans="5:47" ht="12.75"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</row>
    <row r="231" spans="5:47" ht="12.75"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</row>
    <row r="232" spans="5:47" ht="12.75"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</row>
    <row r="233" spans="5:47" ht="12.75"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</row>
    <row r="234" spans="5:47" ht="12.75"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</row>
    <row r="235" spans="5:47" ht="12.75"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</row>
    <row r="236" spans="5:47" ht="12.75"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</row>
    <row r="237" spans="5:47" ht="12.75"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</row>
    <row r="238" spans="5:47" ht="12.75"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</row>
    <row r="239" spans="5:47" ht="12.75"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</row>
    <row r="240" spans="5:47" ht="12.75"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</row>
    <row r="241" spans="5:47" ht="12.75"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</row>
    <row r="242" spans="5:47" ht="12.75"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</row>
    <row r="243" spans="5:47" ht="12.75"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</row>
    <row r="244" spans="5:47" ht="12.75"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</row>
    <row r="245" spans="5:47" ht="12.75"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</row>
    <row r="246" spans="5:47" ht="12.75"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</row>
    <row r="247" spans="5:47" ht="12.75"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</row>
    <row r="248" spans="5:47" ht="12.75"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</row>
    <row r="249" spans="5:47" ht="12.75"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</row>
    <row r="250" spans="5:47" ht="12.75"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</row>
    <row r="251" spans="5:47" ht="12.75"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</row>
    <row r="252" spans="5:47" ht="12.75"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</row>
    <row r="253" spans="5:47" ht="12.75"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</row>
    <row r="254" spans="5:47" ht="12.75"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</row>
    <row r="255" spans="5:47" ht="12.75"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</row>
    <row r="256" spans="5:47" ht="12.75"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</row>
    <row r="257" spans="5:47" ht="12.75"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</row>
    <row r="258" spans="5:47" ht="12.75"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</row>
    <row r="259" spans="5:47" ht="12.75"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</row>
    <row r="260" spans="5:47" ht="12.75"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</row>
    <row r="261" spans="5:47" ht="12.75"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</row>
    <row r="262" spans="5:47" ht="12.75"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</row>
    <row r="263" spans="5:47" ht="12.75"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</row>
    <row r="264" spans="5:47" ht="12.75"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</row>
    <row r="265" spans="5:47" ht="12.75"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</row>
    <row r="266" spans="5:47" ht="12.75"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</row>
    <row r="267" spans="5:47" ht="12.75"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</row>
    <row r="268" spans="5:47" ht="12.75"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</row>
    <row r="269" spans="5:47" ht="12.75"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</row>
    <row r="270" spans="5:47" ht="12.75"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</row>
    <row r="271" spans="5:47" ht="12.75"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</row>
    <row r="272" spans="5:47" ht="12.75"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</row>
    <row r="273" spans="5:47" ht="12.75"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</row>
    <row r="274" spans="5:47" ht="12.75"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</row>
    <row r="275" spans="5:47" ht="12.75"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</row>
    <row r="276" spans="5:47" ht="12.75"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</row>
    <row r="277" spans="5:47" ht="12.75"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</row>
    <row r="278" spans="5:47" ht="12.75"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</row>
    <row r="279" spans="5:47" ht="12.75"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</row>
    <row r="280" spans="5:47" ht="12.75"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</row>
    <row r="281" spans="5:47" ht="12.75"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</row>
    <row r="282" spans="5:47" ht="12.75"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</row>
    <row r="283" spans="5:47" ht="12.75"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</row>
    <row r="284" spans="5:47" ht="12.75"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</row>
    <row r="285" spans="5:47" ht="12.75"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</row>
    <row r="286" spans="5:47" ht="12.75"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</row>
    <row r="287" spans="5:47" ht="12.75"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</row>
    <row r="288" spans="5:47" ht="12.75"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</row>
    <row r="289" spans="5:47" ht="12.75"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</row>
    <row r="290" spans="5:47" ht="12.75"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</row>
    <row r="291" spans="5:47" ht="12.75"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</row>
    <row r="292" spans="5:47" ht="12.75"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</row>
    <row r="293" spans="5:47" ht="12.75"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</row>
    <row r="294" spans="5:47" ht="12.75"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</row>
    <row r="295" spans="5:47" ht="12.75"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</row>
    <row r="296" spans="5:47" ht="12.75"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</row>
    <row r="297" spans="5:47" ht="12.75"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</row>
    <row r="298" spans="5:47" ht="12.75"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</row>
    <row r="299" spans="5:47" ht="12.75"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</row>
    <row r="300" spans="5:47" ht="12.75"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</row>
    <row r="301" spans="5:47" ht="12.75"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</row>
    <row r="302" spans="5:47" ht="12.75"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</row>
    <row r="303" spans="5:47" ht="12.75"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</row>
    <row r="304" spans="5:47" ht="12.75"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</row>
    <row r="305" spans="5:47" ht="12.75"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</row>
    <row r="306" spans="5:47" ht="12.75"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</row>
    <row r="307" spans="5:47" ht="12.75"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</row>
    <row r="308" spans="5:47" ht="12.75"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</row>
    <row r="309" spans="5:47" ht="12.75"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</row>
    <row r="310" spans="5:47" ht="12.75"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</row>
    <row r="311" spans="5:47" ht="12.75"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</row>
    <row r="312" spans="5:47" ht="12.75"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</row>
    <row r="313" spans="5:47" ht="12.75"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</row>
    <row r="314" spans="5:47" ht="12.75"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</row>
    <row r="315" spans="5:47" ht="12.75"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</row>
    <row r="316" spans="5:47" ht="12.75"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</row>
    <row r="317" spans="5:47" ht="12.75"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</row>
    <row r="318" spans="5:47" ht="12.75"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</row>
    <row r="319" spans="5:47" ht="12.75"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</row>
    <row r="320" spans="5:47" ht="12.75"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</row>
    <row r="321" spans="5:47" ht="12.75"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</row>
    <row r="322" spans="5:47" ht="12.75"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</row>
    <row r="323" spans="5:47" ht="12.75"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</row>
    <row r="324" spans="5:47" ht="12.75"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</row>
    <row r="325" spans="5:47" ht="12.75"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</row>
    <row r="326" spans="5:47" ht="12.75"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</row>
    <row r="327" spans="5:47" ht="12.75"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</row>
    <row r="328" spans="5:47" ht="12.75"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</row>
    <row r="329" spans="5:47" ht="12.75"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</row>
    <row r="330" spans="5:47" ht="12.75"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</row>
    <row r="331" spans="5:47" ht="12.75"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</row>
    <row r="332" spans="5:47" ht="12.75"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</row>
    <row r="333" spans="5:47" ht="12.75"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</row>
    <row r="334" spans="5:47" ht="12.75"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</row>
    <row r="335" spans="5:47" ht="12.75"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</row>
    <row r="336" spans="5:47" ht="12.75"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</row>
    <row r="337" spans="5:47" ht="12.75"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</row>
    <row r="338" spans="5:47" ht="12.75"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</row>
    <row r="339" spans="5:47" ht="12.75"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</row>
    <row r="340" spans="5:47" ht="12.75"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</row>
    <row r="341" spans="5:47" ht="12.75"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</row>
    <row r="342" spans="5:47" ht="12.75"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</row>
    <row r="343" spans="5:47" ht="12.75"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</row>
    <row r="344" spans="5:47" ht="12.75"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</row>
    <row r="345" spans="5:47" ht="12.75"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</row>
    <row r="346" spans="5:47" ht="12.75"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</row>
    <row r="347" spans="5:47" ht="12.75"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</row>
    <row r="348" spans="5:47" ht="12.75"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</row>
    <row r="349" spans="5:47" ht="12.75"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</row>
    <row r="350" spans="5:47" ht="12.75"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</row>
    <row r="351" spans="5:47" ht="12.75"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</row>
    <row r="352" spans="5:47" ht="12.75"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</row>
    <row r="353" spans="5:47" ht="12.75"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</row>
    <row r="354" spans="5:47" ht="12.75"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</row>
    <row r="355" spans="5:47" ht="12.75"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</row>
    <row r="356" spans="5:47" ht="12.75"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</row>
    <row r="357" spans="5:47" ht="12.75"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</row>
    <row r="358" spans="5:47" ht="12.75"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</row>
    <row r="359" spans="5:47" ht="12.75"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</row>
    <row r="360" spans="5:47" ht="12.75"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</row>
    <row r="361" spans="5:47" ht="12.75"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</row>
    <row r="362" spans="5:47" ht="12.75"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</row>
    <row r="363" spans="5:47" ht="12.75"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</row>
    <row r="364" spans="5:47" ht="12.75"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</row>
    <row r="365" spans="5:47" ht="12.75"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</row>
    <row r="366" spans="5:47" ht="12.75"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</row>
    <row r="367" spans="5:47" ht="12.75"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</row>
    <row r="368" spans="5:47" ht="12.75"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</row>
    <row r="369" spans="5:47" ht="12.75"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</row>
    <row r="370" spans="5:47" ht="12.75"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</row>
    <row r="371" spans="5:47" ht="12.75"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</row>
    <row r="372" spans="5:47" ht="12.75"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</row>
    <row r="373" spans="5:47" ht="12.75"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</row>
    <row r="374" spans="5:47" ht="12.75"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</row>
    <row r="375" spans="5:47" ht="12.75"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</row>
    <row r="376" spans="5:47" ht="12.75"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</row>
    <row r="377" spans="5:47" ht="12.75"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</row>
    <row r="378" spans="5:47" ht="12.75"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</row>
    <row r="379" spans="5:47" ht="12.75"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</row>
    <row r="380" spans="5:47" ht="12.75"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</row>
    <row r="381" spans="5:47" ht="12.75"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</row>
    <row r="382" spans="5:47" ht="12.75"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</row>
    <row r="383" spans="5:47" ht="12.75"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</row>
    <row r="384" spans="5:47" ht="12.75"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</row>
    <row r="385" spans="5:47" ht="12.75"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</row>
    <row r="386" spans="5:47" ht="12.75"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</row>
    <row r="387" spans="5:47" ht="12.75"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</row>
    <row r="388" spans="5:47" ht="12.75"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</row>
    <row r="389" spans="5:47" ht="12.75"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</row>
    <row r="390" spans="5:47" ht="12.75"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</row>
    <row r="391" spans="5:47" ht="12.75"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</row>
    <row r="392" spans="5:47" ht="12.75"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</row>
    <row r="393" spans="5:47" ht="12.75"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</row>
    <row r="394" spans="5:47" ht="12.75"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</row>
    <row r="395" spans="5:47" ht="12.75"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</row>
    <row r="396" spans="5:47" ht="12.75"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</row>
    <row r="397" spans="5:47" ht="12.75"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</row>
    <row r="398" spans="5:47" ht="12.75"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</row>
    <row r="399" spans="5:47" ht="12.75"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</row>
    <row r="400" spans="5:47" ht="12.75"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</row>
    <row r="401" spans="5:47" ht="12.75"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</row>
    <row r="402" spans="5:47" ht="12.75"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</row>
    <row r="403" spans="5:47" ht="12.75"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</row>
    <row r="404" spans="5:47" ht="12.75"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</row>
    <row r="405" spans="5:47" ht="12.75"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</row>
    <row r="406" spans="5:47" ht="12.75"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</row>
    <row r="407" spans="5:47" ht="12.75"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</row>
    <row r="408" spans="5:47" ht="12.75"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</row>
    <row r="409" spans="5:47" ht="12.75"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</row>
    <row r="410" spans="5:47" ht="12.75"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</row>
    <row r="411" spans="5:47" ht="12.75"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</row>
    <row r="412" spans="5:47" ht="12.75"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</row>
    <row r="413" spans="5:47" ht="12.75"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</row>
    <row r="414" spans="5:47" ht="12.75"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</row>
    <row r="415" spans="5:47" ht="12.75"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</row>
    <row r="416" spans="5:47" ht="12.75"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</row>
    <row r="417" spans="5:47" ht="12.75"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</row>
    <row r="418" spans="5:47" ht="12.75"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</row>
    <row r="419" spans="5:47" ht="12.75"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</row>
    <row r="420" spans="5:47" ht="12.75"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</row>
    <row r="421" spans="5:47" ht="12.75"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</row>
    <row r="422" spans="5:47" ht="12.75"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</row>
    <row r="423" spans="5:47" ht="12.75"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</row>
    <row r="424" spans="5:47" ht="12.75"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</row>
    <row r="425" spans="5:47" ht="12.75"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</row>
    <row r="426" spans="5:47" ht="12.75"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</row>
    <row r="427" spans="5:47" ht="12.75"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</row>
    <row r="428" spans="5:47" ht="12.75"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</row>
    <row r="429" spans="5:47" ht="12.75"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</row>
    <row r="430" spans="5:47" ht="12.75"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</row>
    <row r="431" spans="5:47" ht="12.75"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</row>
    <row r="432" spans="5:47" ht="12.75"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</row>
    <row r="433" spans="5:47" ht="12.75"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</row>
    <row r="434" spans="5:47" ht="12.75"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</row>
    <row r="435" spans="5:47" ht="12.75"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</row>
    <row r="436" spans="5:47" ht="12.75"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</row>
    <row r="437" spans="5:47" ht="12.75"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</row>
    <row r="438" spans="5:47" ht="12.75"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</row>
    <row r="439" spans="5:47" ht="12.75"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</row>
    <row r="440" spans="5:47" ht="12.75"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</row>
    <row r="441" spans="5:47" ht="12.75"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</row>
    <row r="442" spans="5:47" ht="12.75"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</row>
    <row r="443" spans="5:47" ht="12.75"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</row>
    <row r="444" spans="5:47" ht="12.75"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</row>
    <row r="445" spans="5:47" ht="12.75"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</row>
    <row r="446" spans="5:47" ht="12.75"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</row>
    <row r="447" spans="5:47" ht="12.75"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</row>
    <row r="448" spans="5:47" ht="12.75"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</row>
    <row r="449" spans="5:47" ht="12.75"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</row>
    <row r="450" spans="5:47" ht="12.75"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</row>
    <row r="451" spans="5:47" ht="12.75"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</row>
    <row r="452" spans="5:47" ht="12.75"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</row>
    <row r="453" spans="5:47" ht="12.75"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</row>
    <row r="454" spans="5:47" ht="12.75"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</row>
    <row r="455" spans="5:47" ht="12.75"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</row>
    <row r="456" spans="5:47" ht="12.75"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</row>
    <row r="457" spans="5:47" ht="12.75"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</row>
    <row r="458" spans="5:47" ht="12.75"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</row>
    <row r="459" spans="5:47" ht="12.75"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</row>
    <row r="460" spans="5:47" ht="12.75"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</row>
    <row r="461" spans="5:47" ht="12.75"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</row>
    <row r="462" spans="5:47" ht="12.75"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</row>
    <row r="463" spans="5:47" ht="12.75"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</row>
    <row r="464" spans="5:47" ht="12.75"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</row>
    <row r="465" spans="5:47" ht="12.75"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</row>
    <row r="466" spans="5:47" ht="12.75"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</row>
    <row r="467" spans="5:47" ht="12.75"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</row>
    <row r="468" spans="5:47" ht="12.75"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</row>
    <row r="469" spans="5:47" ht="12.75"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</row>
    <row r="470" spans="5:47" ht="12.75"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</row>
    <row r="471" spans="5:47" ht="12.75"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</row>
    <row r="472" spans="5:47" ht="12.75"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</row>
    <row r="473" spans="5:47" ht="12.75"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</row>
    <row r="474" spans="5:47" ht="12.75"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</row>
    <row r="475" spans="5:47" ht="12.75"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</row>
  </sheetData>
  <printOptions/>
  <pageMargins left="0.75" right="0.75" top="1" bottom="1" header="0.5" footer="0.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9"/>
  <sheetViews>
    <sheetView workbookViewId="0" topLeftCell="A1">
      <selection activeCell="J2" sqref="J2"/>
    </sheetView>
  </sheetViews>
  <sheetFormatPr defaultColWidth="9.00390625" defaultRowHeight="12.75"/>
  <cols>
    <col min="1" max="1" width="2.625" style="0" customWidth="1"/>
    <col min="2" max="2" width="4.50390625" style="0" customWidth="1"/>
    <col min="5" max="5" width="9.375" style="0" customWidth="1"/>
    <col min="6" max="6" width="5.50390625" style="0" customWidth="1"/>
    <col min="8" max="8" width="6.50390625" style="0" customWidth="1"/>
    <col min="9" max="9" width="9.50390625" style="0" customWidth="1"/>
  </cols>
  <sheetData>
    <row r="1" spans="1:18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22"/>
      <c r="B2" s="87" t="s">
        <v>173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>
      <c r="A4" s="22"/>
      <c r="B4" s="87" t="s">
        <v>174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>
      <c r="A6" s="22"/>
      <c r="B6" s="22" t="s">
        <v>175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.75">
      <c r="A7" s="22"/>
      <c r="B7" s="22" t="s">
        <v>176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>
      <c r="A8" s="22"/>
      <c r="B8" s="22" t="s">
        <v>177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2"/>
      <c r="B9" s="22" t="s">
        <v>178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2"/>
      <c r="B10" s="22" t="s">
        <v>179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2"/>
      <c r="B12" s="22" t="s">
        <v>341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2"/>
      <c r="B13" s="22" t="s">
        <v>347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2"/>
      <c r="B14" s="22" t="s">
        <v>180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2"/>
      <c r="B15" s="22" t="s">
        <v>342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2"/>
      <c r="B16" s="22" t="s">
        <v>343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2"/>
      <c r="B18" s="22" t="s">
        <v>181</v>
      </c>
      <c r="C18" s="22"/>
      <c r="D18" s="22"/>
      <c r="E18" s="22"/>
      <c r="F18" s="22"/>
      <c r="G18" s="22"/>
      <c r="H18" s="22" t="s">
        <v>206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2"/>
      <c r="B19" s="22"/>
      <c r="C19" s="22"/>
      <c r="D19" s="22"/>
      <c r="E19" s="22"/>
      <c r="F19" s="22"/>
      <c r="G19" s="22"/>
      <c r="H19" s="22" t="s">
        <v>207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2"/>
      <c r="B20" s="22" t="s">
        <v>182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2"/>
      <c r="B21" s="22" t="s">
        <v>183</v>
      </c>
      <c r="C21" s="22"/>
      <c r="D21" s="22"/>
      <c r="E21" s="22"/>
      <c r="F21" s="36" t="s">
        <v>12</v>
      </c>
      <c r="G21" s="22" t="s">
        <v>186</v>
      </c>
      <c r="H21" s="22">
        <v>5</v>
      </c>
      <c r="I21" s="22" t="s">
        <v>186</v>
      </c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2"/>
      <c r="B22" s="22" t="s">
        <v>184</v>
      </c>
      <c r="C22" s="22"/>
      <c r="D22" s="22"/>
      <c r="E22" s="22"/>
      <c r="F22" s="36" t="s">
        <v>12</v>
      </c>
      <c r="G22" s="22" t="s">
        <v>186</v>
      </c>
      <c r="H22" s="22">
        <v>5</v>
      </c>
      <c r="I22" s="22" t="s">
        <v>186</v>
      </c>
      <c r="J22" s="22" t="s">
        <v>1</v>
      </c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2"/>
      <c r="B23" s="22" t="s">
        <v>185</v>
      </c>
      <c r="C23" s="22"/>
      <c r="D23" s="22"/>
      <c r="E23" s="22"/>
      <c r="F23" s="36" t="s">
        <v>12</v>
      </c>
      <c r="G23" s="22" t="s">
        <v>186</v>
      </c>
      <c r="H23" s="22">
        <v>5</v>
      </c>
      <c r="I23" s="22" t="s">
        <v>186</v>
      </c>
      <c r="J23" s="22" t="s">
        <v>1</v>
      </c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2"/>
      <c r="B24" s="22" t="s">
        <v>187</v>
      </c>
      <c r="C24" s="22"/>
      <c r="D24" s="22"/>
      <c r="E24" s="22"/>
      <c r="F24" s="37" t="s">
        <v>11</v>
      </c>
      <c r="G24" s="22" t="s">
        <v>186</v>
      </c>
      <c r="H24" s="22">
        <v>5</v>
      </c>
      <c r="I24" s="22" t="s">
        <v>186</v>
      </c>
      <c r="J24" s="22" t="s">
        <v>1</v>
      </c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2"/>
      <c r="B25" s="22" t="s">
        <v>188</v>
      </c>
      <c r="C25" s="22"/>
      <c r="D25" s="22"/>
      <c r="E25" s="22"/>
      <c r="F25" s="36" t="s">
        <v>12</v>
      </c>
      <c r="G25" s="22" t="s">
        <v>186</v>
      </c>
      <c r="H25" s="22">
        <v>5</v>
      </c>
      <c r="I25" s="22" t="s">
        <v>186</v>
      </c>
      <c r="J25" s="22" t="s">
        <v>1</v>
      </c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2"/>
      <c r="B26" s="22" t="s">
        <v>189</v>
      </c>
      <c r="C26" s="22"/>
      <c r="D26" s="22"/>
      <c r="E26" s="22"/>
      <c r="F26" s="36" t="s">
        <v>12</v>
      </c>
      <c r="G26" s="22" t="s">
        <v>186</v>
      </c>
      <c r="H26" s="22">
        <v>5</v>
      </c>
      <c r="I26" s="22" t="s">
        <v>186</v>
      </c>
      <c r="J26" s="22" t="s">
        <v>1</v>
      </c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2"/>
      <c r="B27" s="22" t="s">
        <v>190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2"/>
      <c r="B28" s="22"/>
      <c r="C28" s="22"/>
      <c r="D28" s="22"/>
      <c r="E28" s="22"/>
      <c r="F28" s="22"/>
      <c r="G28" s="22"/>
      <c r="H28" s="22" t="s">
        <v>208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2"/>
      <c r="B29" s="22" t="s">
        <v>191</v>
      </c>
      <c r="C29" s="22"/>
      <c r="D29" s="22"/>
      <c r="E29" s="22"/>
      <c r="F29" s="22"/>
      <c r="G29" s="22"/>
      <c r="H29" s="22" t="s">
        <v>209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2"/>
      <c r="B30" s="22" t="s">
        <v>192</v>
      </c>
      <c r="C30" s="22"/>
      <c r="D30" s="22"/>
      <c r="E30" s="22"/>
      <c r="F30" s="22" t="s">
        <v>210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2"/>
      <c r="B31" s="22" t="s">
        <v>193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2"/>
      <c r="B32" s="22"/>
      <c r="C32" s="22" t="s">
        <v>194</v>
      </c>
      <c r="D32" s="22"/>
      <c r="E32" s="22"/>
      <c r="F32" s="35" t="s">
        <v>5</v>
      </c>
      <c r="G32" s="22" t="s">
        <v>186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2"/>
      <c r="B33" s="22"/>
      <c r="C33" s="22" t="s">
        <v>195</v>
      </c>
      <c r="D33" s="22"/>
      <c r="E33" s="22"/>
      <c r="F33" s="35" t="s">
        <v>6</v>
      </c>
      <c r="G33" s="22" t="s">
        <v>186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2"/>
      <c r="B34" s="22"/>
      <c r="C34" s="22" t="s">
        <v>196</v>
      </c>
      <c r="D34" s="22"/>
      <c r="E34" s="22"/>
      <c r="F34" s="35" t="s">
        <v>7</v>
      </c>
      <c r="G34" s="22" t="s">
        <v>186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2"/>
      <c r="B35" s="22" t="s">
        <v>197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2"/>
      <c r="B36" s="22"/>
      <c r="C36" s="22" t="s">
        <v>198</v>
      </c>
      <c r="D36" s="22"/>
      <c r="E36" s="22"/>
      <c r="F36" s="35" t="s">
        <v>8</v>
      </c>
      <c r="G36" s="22" t="s">
        <v>186</v>
      </c>
      <c r="H36" s="22"/>
      <c r="I36" s="22" t="s">
        <v>18</v>
      </c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2"/>
      <c r="B37" s="22"/>
      <c r="C37" s="22" t="s">
        <v>199</v>
      </c>
      <c r="D37" s="22"/>
      <c r="E37" s="22"/>
      <c r="F37" s="35" t="s">
        <v>9</v>
      </c>
      <c r="G37" s="22" t="s">
        <v>186</v>
      </c>
      <c r="H37" s="22"/>
      <c r="I37" s="22" t="s">
        <v>19</v>
      </c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2"/>
      <c r="B38" s="22"/>
      <c r="C38" s="22" t="s">
        <v>200</v>
      </c>
      <c r="D38" s="22"/>
      <c r="E38" s="22"/>
      <c r="F38" s="35" t="s">
        <v>10</v>
      </c>
      <c r="G38" s="22" t="s">
        <v>186</v>
      </c>
      <c r="H38" s="22"/>
      <c r="I38" s="22" t="s">
        <v>20</v>
      </c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2"/>
      <c r="B39" s="22"/>
      <c r="C39" s="22" t="s">
        <v>201</v>
      </c>
      <c r="D39" s="22"/>
      <c r="E39" s="22"/>
      <c r="F39" s="36" t="s">
        <v>21</v>
      </c>
      <c r="G39" s="22" t="s">
        <v>186</v>
      </c>
      <c r="H39" s="22"/>
      <c r="I39" s="22" t="s">
        <v>27</v>
      </c>
      <c r="J39" t="s">
        <v>17</v>
      </c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2"/>
      <c r="B40" s="22" t="s">
        <v>202</v>
      </c>
      <c r="C40" s="22"/>
      <c r="D40" s="22"/>
      <c r="E40" s="22"/>
      <c r="F40" s="35" t="s">
        <v>11</v>
      </c>
      <c r="G40" s="22" t="s">
        <v>186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2"/>
      <c r="B41" s="22" t="s">
        <v>203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2"/>
      <c r="B42" s="22" t="s">
        <v>204</v>
      </c>
      <c r="C42" s="22"/>
      <c r="D42" s="22"/>
      <c r="E42" s="22"/>
      <c r="F42" s="22" t="s">
        <v>210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2"/>
      <c r="B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2"/>
      <c r="B44" s="22" t="s">
        <v>205</v>
      </c>
      <c r="C44" s="22"/>
      <c r="D44" s="22"/>
      <c r="E44" s="22"/>
      <c r="F44" s="22" t="s">
        <v>210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2"/>
      <c r="B46" s="22"/>
      <c r="C46" s="22" t="s">
        <v>211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2"/>
      <c r="B47" s="22"/>
      <c r="C47" s="22" t="s">
        <v>212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2"/>
      <c r="B48" s="22"/>
      <c r="C48" s="22" t="s">
        <v>213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2"/>
      <c r="B49" s="22"/>
      <c r="C49" s="22" t="s">
        <v>214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2"/>
      <c r="B50" s="22"/>
      <c r="C50" s="22" t="s">
        <v>216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2"/>
      <c r="B51" s="22"/>
      <c r="C51" s="22" t="s">
        <v>215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1:18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1:18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1:18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1:18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1:18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1:18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1:18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1:18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1:18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1:18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1:18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1:18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1:18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1:18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18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spans="1:18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1:18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1:18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1:18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spans="1:18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1:18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1:18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18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</row>
    <row r="402" spans="1:18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spans="1:18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1:18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spans="1:18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18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18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spans="1:18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1:18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spans="1:18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spans="1:18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spans="1:18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1:18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</row>
    <row r="425" spans="1:18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1:18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spans="1:18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spans="1:18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1:18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</row>
    <row r="431" spans="1:18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spans="1:18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1:18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spans="1:18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1:18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</row>
    <row r="437" spans="1:18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1:18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1:18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 Ivaska</dc:creator>
  <cp:keywords/>
  <dc:description/>
  <cp:lastModifiedBy>KeskiPa1</cp:lastModifiedBy>
  <cp:lastPrinted>1999-10-27T07:56:11Z</cp:lastPrinted>
  <dcterms:created xsi:type="dcterms:W3CDTF">1999-04-25T10:47:35Z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